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書類\4月23日\1\"/>
    </mc:Choice>
  </mc:AlternateContent>
  <xr:revisionPtr revIDLastSave="0" documentId="13_ncr:1_{F6BB430E-875A-4D2E-8A0A-D5D9D470781D}" xr6:coauthVersionLast="47" xr6:coauthVersionMax="47" xr10:uidLastSave="{00000000-0000-0000-0000-000000000000}"/>
  <bookViews>
    <workbookView xWindow="6810" yWindow="480" windowWidth="21375" windowHeight="14835" activeTab="3" xr2:uid="{00000000-000D-0000-FFFF-FFFF00000000}"/>
  </bookViews>
  <sheets>
    <sheet name="優先実施箇所" sheetId="18" r:id="rId1"/>
    <sheet name="優先実施箇所以外" sheetId="19" r:id="rId2"/>
    <sheet name="紙面使用データ" sheetId="20" r:id="rId3"/>
    <sheet name="紙面使用データ2" sheetId="21" r:id="rId4"/>
    <sheet name="Sheet2" sheetId="2" state="hidden" r:id="rId5"/>
  </sheets>
  <definedNames>
    <definedName name="_Fill" localSheetId="1" hidden="1">#REF!</definedName>
    <definedName name="_Fill" hidden="1">#REF!</definedName>
    <definedName name="_xlnm._FilterDatabase" localSheetId="0" hidden="1">優先実施箇所!$A$6:$N$134</definedName>
    <definedName name="_xlnm._FilterDatabase" localSheetId="1" hidden="1">優先実施箇所以外!$A$6:$L$538</definedName>
    <definedName name="BC_SMS" localSheetId="1">#REF!</definedName>
    <definedName name="BC_SMS">#REF!</definedName>
    <definedName name="_xlnm.Print_Area" localSheetId="0">優先実施箇所!$A$1:$N$134</definedName>
    <definedName name="_xlnm.Print_Area" localSheetId="1">優先実施箇所以外!$A$1:$L$537</definedName>
    <definedName name="_xlnm.Print_Area">#REF!</definedName>
    <definedName name="PRINT_AREA_MI" localSheetId="1">#REF!</definedName>
    <definedName name="PRINT_AREA_MI">#REF!</definedName>
    <definedName name="_xlnm.Print_Titles" localSheetId="0">優先実施箇所!$1:$6</definedName>
    <definedName name="_xlnm.Print_Titles" localSheetId="1">優先実施箇所以外!$1:$6</definedName>
    <definedName name="SECT2_SET" localSheetId="1">#REF!</definedName>
    <definedName name="SECT2_SET">#REF!</definedName>
    <definedName name="SECTOR単位１行目欄" localSheetId="1">#REF!</definedName>
    <definedName name="SECTOR単位１行目欄">#REF!</definedName>
    <definedName name="SECTOR単位２行目欄" localSheetId="1">#REF!</definedName>
    <definedName name="SECTOR単位２行目欄">#REF!</definedName>
    <definedName name="TITLE_au">#REF!</definedName>
    <definedName name="TITLE_OMCR">#REF!</definedName>
    <definedName name="TITLE_基地局">#REF!</definedName>
    <definedName name="TITLE_基地局番号">#REF!</definedName>
    <definedName name="エンティティFROM">#REF!</definedName>
    <definedName name="エンティティNN">#REF!</definedName>
    <definedName name="エンティティPK">#REF!</definedName>
    <definedName name="エンティティTO">#REF!</definedName>
    <definedName name="エンティティマスタ値元テーブル名">#REF!</definedName>
    <definedName name="エンティティマスタ値元項目名">#REF!</definedName>
    <definedName name="エンティティ一覧">#REF!</definedName>
    <definedName name="エンティティ禁止文字">#REF!</definedName>
    <definedName name="エンティティ型名">#REF!</definedName>
    <definedName name="エンティティ桁数">#REF!</definedName>
    <definedName name="エンティティ項目">#REF!</definedName>
    <definedName name="エンティティ項目日本語名">#REF!</definedName>
    <definedName name="エンティティ項目名">#REF!</definedName>
    <definedName name="エンティティ対象データ">#REF!</definedName>
    <definedName name="エンティティ対象データ日本語名">#REF!</definedName>
    <definedName name="エンティティ連番">#REF!</definedName>
    <definedName name="キャリブレーション欄">#REF!</definedName>
    <definedName name="セクタ情報">#REF!</definedName>
    <definedName name="テーブル和名">#REF!</definedName>
    <definedName name="緯度経度フラグ_編集">#REF!</definedName>
    <definedName name="下水道企画課">#REF!</definedName>
    <definedName name="下水道事業課">#REF!</definedName>
    <definedName name="指令台コード欄">#REF!</definedName>
    <definedName name="詳細・au">#REF!</definedName>
    <definedName name="詳細・BCSMS情報">#REF!</definedName>
    <definedName name="詳細・SIN_OUT">#REF!</definedName>
    <definedName name="詳細・アンテナレンジ">#REF!</definedName>
    <definedName name="詳細・アンテナ緯度経度">#REF!</definedName>
    <definedName name="詳細・アンテナ情報">#REF!</definedName>
    <definedName name="詳細・キャリブ実測値">#REF!</definedName>
    <definedName name="詳細・キャリブ情報">#REF!</definedName>
    <definedName name="詳細・基地局">#REF!</definedName>
    <definedName name="詳細・基地局番号">#REF!</definedName>
    <definedName name="詳細・基地局名">#REF!</definedName>
    <definedName name="詳細・基本情報">#REF!</definedName>
    <definedName name="詳細・指令台">#REF!</definedName>
    <definedName name="詳細・連携先">#REF!</definedName>
    <definedName name="対象テーブル">#REF!</definedName>
    <definedName name="流域管理官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0" l="1"/>
  <c r="L30" i="18"/>
  <c r="L79" i="18"/>
  <c r="J537" i="19"/>
  <c r="J536" i="19"/>
  <c r="J535" i="19"/>
  <c r="J534" i="19"/>
  <c r="J533" i="19"/>
  <c r="J532" i="19"/>
  <c r="J531" i="19"/>
  <c r="J526" i="19"/>
  <c r="J525" i="19"/>
  <c r="J524" i="19"/>
  <c r="J523" i="19"/>
  <c r="J522" i="19"/>
  <c r="J521" i="19"/>
  <c r="C510" i="19"/>
  <c r="J488" i="19"/>
  <c r="J487" i="19"/>
  <c r="J486" i="19"/>
  <c r="J485" i="19"/>
  <c r="J484" i="19"/>
  <c r="J483" i="19"/>
  <c r="J482" i="19"/>
  <c r="J481" i="19"/>
  <c r="J480" i="19"/>
  <c r="J479" i="19"/>
  <c r="J478" i="19"/>
  <c r="J477" i="19"/>
  <c r="J476" i="19"/>
  <c r="J475" i="19"/>
  <c r="J474" i="19"/>
  <c r="J473" i="19"/>
  <c r="J472" i="19"/>
  <c r="J471" i="19"/>
  <c r="J470" i="19"/>
  <c r="J469" i="19"/>
  <c r="J468" i="19"/>
  <c r="J467" i="19"/>
  <c r="J466" i="19"/>
  <c r="J465" i="19"/>
  <c r="J464" i="19"/>
  <c r="J463" i="19"/>
  <c r="J462" i="19"/>
  <c r="J461" i="19"/>
  <c r="J460" i="19"/>
  <c r="J459" i="19"/>
  <c r="J458" i="19"/>
  <c r="J457" i="19"/>
  <c r="J456" i="19"/>
  <c r="J455" i="19"/>
  <c r="J454" i="19"/>
  <c r="J453" i="19"/>
  <c r="J452" i="19"/>
  <c r="J451" i="19"/>
  <c r="J450" i="19"/>
  <c r="J448" i="19"/>
  <c r="J447" i="19"/>
  <c r="J446" i="19"/>
  <c r="C446" i="19"/>
  <c r="J445" i="19"/>
  <c r="J444" i="19"/>
  <c r="J443" i="19"/>
  <c r="J442" i="19"/>
  <c r="J441" i="19"/>
  <c r="J440" i="19"/>
  <c r="J439" i="19"/>
  <c r="J438" i="19"/>
  <c r="J437" i="19"/>
  <c r="K436" i="19"/>
  <c r="H436" i="19"/>
  <c r="J436" i="19" s="1"/>
  <c r="G436" i="19"/>
  <c r="F436" i="19"/>
  <c r="H434" i="19"/>
  <c r="J433" i="19"/>
  <c r="J432" i="19"/>
  <c r="J431" i="19"/>
  <c r="J430" i="19"/>
  <c r="K429" i="19"/>
  <c r="J429" i="19"/>
  <c r="J428" i="19"/>
  <c r="J427" i="19"/>
  <c r="J426" i="19"/>
  <c r="J425" i="19"/>
  <c r="J424" i="19"/>
  <c r="J423" i="19"/>
  <c r="J422" i="19"/>
  <c r="J421" i="19"/>
  <c r="J420" i="19"/>
  <c r="C420" i="19"/>
  <c r="J419" i="19"/>
  <c r="J418" i="19"/>
  <c r="J417" i="19"/>
  <c r="J416" i="19"/>
  <c r="J415" i="19"/>
  <c r="J414" i="19"/>
  <c r="J413" i="19"/>
  <c r="J412" i="19"/>
  <c r="J411" i="19"/>
  <c r="J410" i="19"/>
  <c r="J409" i="19"/>
  <c r="J408" i="19"/>
  <c r="J407" i="19"/>
  <c r="J406" i="19"/>
  <c r="J405" i="19"/>
  <c r="J404" i="19"/>
  <c r="J403" i="19"/>
  <c r="J402" i="19"/>
  <c r="J400" i="19"/>
  <c r="J399" i="19"/>
  <c r="J398" i="19"/>
  <c r="J397" i="19"/>
  <c r="J396" i="19"/>
  <c r="J395" i="19"/>
  <c r="J394" i="19"/>
  <c r="J393" i="19"/>
  <c r="J392" i="19"/>
  <c r="J391" i="19"/>
  <c r="J390" i="19"/>
  <c r="J389" i="19"/>
  <c r="J388" i="19"/>
  <c r="J387" i="19"/>
  <c r="J386" i="19"/>
  <c r="J384" i="19"/>
  <c r="J382" i="19"/>
  <c r="J381" i="19"/>
  <c r="J380" i="19"/>
  <c r="J379" i="19"/>
  <c r="J378" i="19"/>
  <c r="J377" i="19"/>
  <c r="J376" i="19"/>
  <c r="J375" i="19"/>
  <c r="J374" i="19"/>
  <c r="J373" i="19"/>
  <c r="J372" i="19"/>
  <c r="H371" i="19"/>
  <c r="J370" i="19"/>
  <c r="H369" i="19"/>
  <c r="J369" i="19" s="1"/>
  <c r="C369" i="19" s="1"/>
  <c r="J368" i="19"/>
  <c r="J367" i="19"/>
  <c r="J366" i="19"/>
  <c r="J365" i="19"/>
  <c r="J364" i="19"/>
  <c r="C364" i="19"/>
  <c r="J363" i="19"/>
  <c r="J362" i="19"/>
  <c r="C362" i="19"/>
  <c r="K361" i="19"/>
  <c r="I361" i="19"/>
  <c r="H361" i="19"/>
  <c r="G361" i="19"/>
  <c r="F361" i="19"/>
  <c r="E361" i="19"/>
  <c r="D361" i="19"/>
  <c r="C361" i="19"/>
  <c r="B361" i="19"/>
  <c r="J360" i="19"/>
  <c r="J359" i="19"/>
  <c r="J358" i="19"/>
  <c r="J356" i="19"/>
  <c r="J355" i="19"/>
  <c r="J354" i="19"/>
  <c r="J353" i="19"/>
  <c r="J351" i="19"/>
  <c r="J350" i="19"/>
  <c r="J348" i="19"/>
  <c r="J347" i="19"/>
  <c r="G346" i="19"/>
  <c r="F346" i="19"/>
  <c r="J345" i="19"/>
  <c r="J344" i="19"/>
  <c r="D343" i="19"/>
  <c r="J342" i="19"/>
  <c r="J341" i="19"/>
  <c r="J340" i="19"/>
  <c r="J339" i="19"/>
  <c r="J338" i="19"/>
  <c r="H337" i="19"/>
  <c r="J336" i="19"/>
  <c r="J335" i="19"/>
  <c r="J334" i="19"/>
  <c r="J333" i="19"/>
  <c r="J332" i="19"/>
  <c r="J331" i="19"/>
  <c r="J330" i="19"/>
  <c r="J329" i="19"/>
  <c r="J328" i="19"/>
  <c r="J327" i="19"/>
  <c r="J325" i="19"/>
  <c r="J324" i="19"/>
  <c r="J323" i="19"/>
  <c r="J322" i="19"/>
  <c r="J321" i="19"/>
  <c r="K320" i="19"/>
  <c r="H320" i="19"/>
  <c r="J320" i="19" s="1"/>
  <c r="J319" i="19"/>
  <c r="K318" i="19"/>
  <c r="H318" i="19"/>
  <c r="J318" i="19" s="1"/>
  <c r="J317" i="19"/>
  <c r="J316" i="19"/>
  <c r="J315" i="19"/>
  <c r="J314" i="19"/>
  <c r="J313" i="19"/>
  <c r="J312" i="19"/>
  <c r="J311" i="19"/>
  <c r="J310" i="19"/>
  <c r="J309" i="19"/>
  <c r="J308" i="19"/>
  <c r="J307" i="19"/>
  <c r="J306" i="19"/>
  <c r="J305" i="19"/>
  <c r="C305" i="19"/>
  <c r="J304" i="19"/>
  <c r="J303" i="19"/>
  <c r="J302" i="19"/>
  <c r="J301" i="19"/>
  <c r="J300" i="19"/>
  <c r="C300" i="19"/>
  <c r="J299" i="19"/>
  <c r="J298" i="19"/>
  <c r="J297" i="19"/>
  <c r="J296" i="19"/>
  <c r="J295" i="19"/>
  <c r="J294" i="19"/>
  <c r="J293" i="19"/>
  <c r="J292" i="19"/>
  <c r="J291" i="19"/>
  <c r="J290" i="19"/>
  <c r="J289" i="19"/>
  <c r="J288" i="19"/>
  <c r="J287" i="19"/>
  <c r="J286" i="19"/>
  <c r="J285" i="19"/>
  <c r="J284" i="19"/>
  <c r="J283" i="19"/>
  <c r="J281" i="19"/>
  <c r="J280" i="19"/>
  <c r="J279" i="19"/>
  <c r="J278" i="19"/>
  <c r="J277" i="19"/>
  <c r="J276" i="19"/>
  <c r="J275" i="19"/>
  <c r="F274" i="19"/>
  <c r="C274" i="19"/>
  <c r="J273" i="19"/>
  <c r="J272" i="19"/>
  <c r="J271" i="19"/>
  <c r="J270" i="19"/>
  <c r="J269" i="19"/>
  <c r="J268" i="19"/>
  <c r="J267" i="19"/>
  <c r="J266" i="19"/>
  <c r="J265" i="19"/>
  <c r="J264" i="19"/>
  <c r="J263" i="19"/>
  <c r="J262" i="19"/>
  <c r="J252" i="19"/>
  <c r="C252" i="19"/>
  <c r="C246" i="19"/>
  <c r="J244" i="19"/>
  <c r="K229" i="19"/>
  <c r="J226" i="19"/>
  <c r="J221" i="19"/>
  <c r="K220" i="19"/>
  <c r="K216" i="19"/>
  <c r="K213" i="19"/>
  <c r="H213" i="19"/>
  <c r="C213" i="19"/>
  <c r="K211" i="19"/>
  <c r="J208" i="19"/>
  <c r="I208" i="19"/>
  <c r="J207" i="19"/>
  <c r="I207" i="19"/>
  <c r="J203" i="19"/>
  <c r="I190" i="19"/>
  <c r="J190" i="19" s="1"/>
  <c r="H188" i="19"/>
  <c r="J185" i="19"/>
  <c r="J184" i="19"/>
  <c r="H180" i="19"/>
  <c r="C179" i="19"/>
  <c r="H176" i="19"/>
  <c r="C176" i="19"/>
  <c r="C170" i="19"/>
  <c r="G158" i="19"/>
  <c r="F158" i="19"/>
  <c r="E158" i="19"/>
  <c r="D158" i="19"/>
  <c r="B158" i="19"/>
  <c r="J132" i="19"/>
  <c r="J131" i="19"/>
  <c r="J130" i="19"/>
  <c r="J129" i="19"/>
  <c r="J128" i="19"/>
  <c r="J127" i="19"/>
  <c r="J126" i="19"/>
  <c r="J124" i="19"/>
  <c r="J123" i="19"/>
  <c r="K122" i="19"/>
  <c r="J122" i="19"/>
  <c r="J121" i="19"/>
  <c r="J116" i="19"/>
  <c r="H112" i="19"/>
  <c r="G112" i="19"/>
  <c r="C102" i="19"/>
  <c r="J100" i="19"/>
  <c r="J99" i="19"/>
  <c r="J98" i="19"/>
  <c r="J97" i="19"/>
  <c r="J96" i="19"/>
  <c r="J95" i="19"/>
  <c r="J94" i="19"/>
  <c r="J93" i="19"/>
  <c r="J92" i="19"/>
  <c r="J91" i="19"/>
  <c r="J90" i="19"/>
  <c r="J89" i="19"/>
  <c r="J88" i="19"/>
  <c r="J87" i="19"/>
  <c r="H86" i="19"/>
  <c r="F86" i="19"/>
  <c r="D86" i="19"/>
  <c r="J85" i="19"/>
  <c r="J84" i="19"/>
  <c r="J83" i="19"/>
  <c r="J82" i="19"/>
  <c r="C82" i="19"/>
  <c r="J81" i="19"/>
  <c r="J80" i="19"/>
  <c r="J79" i="19"/>
  <c r="J78" i="19"/>
  <c r="J77" i="19"/>
  <c r="J76" i="19"/>
  <c r="J75" i="19"/>
  <c r="J74" i="19"/>
  <c r="J73" i="19"/>
  <c r="J72" i="19"/>
  <c r="J71" i="19"/>
  <c r="J70" i="19"/>
  <c r="J69" i="19"/>
  <c r="J68" i="19"/>
  <c r="J67" i="19"/>
  <c r="I66" i="19"/>
  <c r="H66" i="19"/>
  <c r="J65" i="19"/>
  <c r="J64" i="19"/>
  <c r="C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C34" i="19"/>
  <c r="J33" i="19"/>
  <c r="J32" i="19"/>
  <c r="J31" i="19"/>
  <c r="H30" i="19"/>
  <c r="J30" i="19" s="1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5" i="19"/>
  <c r="J14" i="19"/>
  <c r="J13" i="19"/>
  <c r="J12" i="19"/>
  <c r="H11" i="19"/>
  <c r="J11" i="19" s="1"/>
  <c r="J10" i="19"/>
  <c r="J9" i="19"/>
  <c r="C9" i="19"/>
  <c r="J8" i="19"/>
  <c r="J7" i="19"/>
  <c r="C7" i="19"/>
  <c r="J66" i="19" l="1"/>
  <c r="J346" i="19"/>
  <c r="J361" i="19"/>
  <c r="J434" i="19"/>
  <c r="K274" i="19"/>
  <c r="J86" i="19"/>
  <c r="C158" i="19"/>
  <c r="K86" i="19"/>
  <c r="J343" i="19"/>
  <c r="H246" i="19"/>
  <c r="H274" i="19"/>
  <c r="J337" i="19"/>
  <c r="J371" i="19"/>
  <c r="H158" i="19" l="1"/>
  <c r="J274" i="19"/>
  <c r="J158" i="19" l="1"/>
  <c r="C93" i="18" l="1"/>
  <c r="J93" i="18"/>
  <c r="K93" i="18" s="1"/>
  <c r="K82" i="18"/>
  <c r="K122" i="18"/>
  <c r="K121" i="18"/>
  <c r="K120" i="18"/>
  <c r="K119" i="18"/>
  <c r="K118" i="18"/>
  <c r="K117" i="18"/>
  <c r="K116" i="18"/>
  <c r="K115" i="18"/>
  <c r="K114" i="18"/>
  <c r="K113" i="18"/>
  <c r="K112" i="18"/>
  <c r="K111" i="18"/>
  <c r="K110" i="18"/>
  <c r="K109" i="18"/>
  <c r="K108" i="18"/>
  <c r="K107" i="18"/>
  <c r="K106" i="18"/>
  <c r="K105" i="18"/>
  <c r="K104" i="18"/>
  <c r="K103" i="18"/>
  <c r="K102" i="18"/>
  <c r="K96" i="18"/>
  <c r="K95" i="18"/>
  <c r="K94" i="18"/>
  <c r="K92" i="18"/>
  <c r="I85" i="18"/>
  <c r="M78" i="18"/>
  <c r="I78" i="18"/>
  <c r="H78" i="18"/>
  <c r="G78" i="18"/>
  <c r="F78" i="18"/>
  <c r="E78" i="18"/>
  <c r="D78" i="18"/>
  <c r="C78" i="18"/>
  <c r="B78" i="18"/>
  <c r="D73" i="18"/>
  <c r="B71" i="18"/>
  <c r="M65" i="18"/>
  <c r="K63" i="18"/>
  <c r="G58" i="18"/>
  <c r="D58" i="18"/>
  <c r="M56" i="18"/>
  <c r="M47" i="18"/>
  <c r="K37" i="18"/>
  <c r="M31" i="18"/>
  <c r="G31" i="18"/>
  <c r="H31" i="18" s="1"/>
  <c r="C31" i="18"/>
  <c r="K22" i="18"/>
  <c r="K78" i="18" l="1"/>
  <c r="E17" i="2" l="1"/>
  <c r="F17" i="2"/>
  <c r="G17" i="2"/>
  <c r="H17" i="2"/>
  <c r="I17" i="2"/>
  <c r="J17" i="2"/>
  <c r="K17" i="2"/>
  <c r="L17" i="2"/>
  <c r="M17" i="2"/>
  <c r="N17" i="2"/>
  <c r="D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17" i="2" l="1"/>
</calcChain>
</file>

<file path=xl/sharedStrings.xml><?xml version="1.0" encoding="utf-8"?>
<sst xmlns="http://schemas.openxmlformats.org/spreadsheetml/2006/main" count="822" uniqueCount="666">
  <si>
    <t>土被り区分</t>
    <rPh sb="0" eb="2">
      <t>ドカブ</t>
    </rPh>
    <rPh sb="3" eb="5">
      <t>クブン</t>
    </rPh>
    <phoneticPr fontId="1"/>
  </si>
  <si>
    <t>北海道北見市</t>
  </si>
  <si>
    <t>北海道札幌市</t>
  </si>
  <si>
    <t>埼玉県</t>
  </si>
  <si>
    <t>千葉県</t>
  </si>
  <si>
    <t>東京都</t>
  </si>
  <si>
    <t>神奈川県</t>
  </si>
  <si>
    <t>大阪府</t>
  </si>
  <si>
    <t>兵庫県</t>
  </si>
  <si>
    <t>奈良県</t>
  </si>
  <si>
    <t>1.5～2ｍ</t>
  </si>
  <si>
    <t>2～3ｍ</t>
  </si>
  <si>
    <t>4～5m</t>
  </si>
  <si>
    <t>3～4ｍ</t>
  </si>
  <si>
    <t>10m～</t>
  </si>
  <si>
    <t>7～8m</t>
  </si>
  <si>
    <t>5～6m</t>
  </si>
  <si>
    <t>8～9m</t>
  </si>
  <si>
    <t>6～7m</t>
  </si>
  <si>
    <t>9～10m</t>
  </si>
  <si>
    <t>0～1.5ｍ</t>
    <phoneticPr fontId="1"/>
  </si>
  <si>
    <t>合計</t>
    <rPh sb="0" eb="2">
      <t>ゴウケイ</t>
    </rPh>
    <phoneticPr fontId="1"/>
  </si>
  <si>
    <t>荒川水循環センター</t>
    <phoneticPr fontId="2"/>
  </si>
  <si>
    <t>新河岸川水循環センター</t>
    <phoneticPr fontId="2"/>
  </si>
  <si>
    <t>中川水循環センター</t>
    <phoneticPr fontId="2"/>
  </si>
  <si>
    <t>花見川終末処理場</t>
    <phoneticPr fontId="2"/>
  </si>
  <si>
    <t>江戸川第二終末処理場</t>
    <phoneticPr fontId="2"/>
  </si>
  <si>
    <t>清瀬水再生センター</t>
    <phoneticPr fontId="2"/>
  </si>
  <si>
    <t>相模川流域下水道右岸処理場</t>
    <phoneticPr fontId="2"/>
  </si>
  <si>
    <t>相模川流域下水道左岸処理場</t>
    <phoneticPr fontId="2"/>
  </si>
  <si>
    <t>鴻池水みらいセンター</t>
    <phoneticPr fontId="2"/>
  </si>
  <si>
    <t>川俣水みらいセンター</t>
    <phoneticPr fontId="2"/>
  </si>
  <si>
    <t>原田処理場</t>
  </si>
  <si>
    <t>武庫川下流浄化センター</t>
    <phoneticPr fontId="2"/>
  </si>
  <si>
    <t>浄化センター</t>
  </si>
  <si>
    <t>計</t>
    <rPh sb="0" eb="1">
      <t>ケイ</t>
    </rPh>
    <phoneticPr fontId="1"/>
  </si>
  <si>
    <t>地方公共団体名</t>
    <rPh sb="0" eb="2">
      <t>チホウ</t>
    </rPh>
    <rPh sb="2" eb="4">
      <t>コウキョウ</t>
    </rPh>
    <rPh sb="4" eb="7">
      <t>ダンタイメイ</t>
    </rPh>
    <phoneticPr fontId="1"/>
  </si>
  <si>
    <t>北海道流域</t>
    <phoneticPr fontId="1"/>
  </si>
  <si>
    <t>北海道室蘭市</t>
  </si>
  <si>
    <t>北海道釧路市</t>
  </si>
  <si>
    <t>空洞調査の結果</t>
    <rPh sb="0" eb="4">
      <t>クウドウチョウサ</t>
    </rPh>
    <rPh sb="5" eb="7">
      <t>ケッカ</t>
    </rPh>
    <phoneticPr fontId="1"/>
  </si>
  <si>
    <t>[km]</t>
    <phoneticPr fontId="1"/>
  </si>
  <si>
    <t>[箇所]</t>
    <rPh sb="1" eb="3">
      <t>カショ</t>
    </rPh>
    <phoneticPr fontId="1"/>
  </si>
  <si>
    <t>打音調査等実施済み延長</t>
    <rPh sb="0" eb="5">
      <t>ダオンチョウサナド</t>
    </rPh>
    <rPh sb="5" eb="7">
      <t>ジッシ</t>
    </rPh>
    <rPh sb="7" eb="8">
      <t>ズ</t>
    </rPh>
    <rPh sb="9" eb="11">
      <t>エンチョウ</t>
    </rPh>
    <phoneticPr fontId="1"/>
  </si>
  <si>
    <t>北海道苫小牧市</t>
    <phoneticPr fontId="1"/>
  </si>
  <si>
    <t>青森県八戸市</t>
  </si>
  <si>
    <t>岩手県流域</t>
  </si>
  <si>
    <t>宮城県流域</t>
  </si>
  <si>
    <t>宮城県気仙沼市</t>
  </si>
  <si>
    <t>秋田県流域</t>
  </si>
  <si>
    <t>山形県流域</t>
  </si>
  <si>
    <t>福島県流域</t>
  </si>
  <si>
    <t>福島県いわき市</t>
    <phoneticPr fontId="1"/>
  </si>
  <si>
    <t>茨城県流域等</t>
    <rPh sb="5" eb="6">
      <t>トウ</t>
    </rPh>
    <phoneticPr fontId="1"/>
  </si>
  <si>
    <t>栃木県宇都宮市</t>
  </si>
  <si>
    <t>埼玉県流域</t>
  </si>
  <si>
    <t>埼玉県川口市</t>
  </si>
  <si>
    <t>埼玉県行田市</t>
  </si>
  <si>
    <t>埼玉県飯能市</t>
  </si>
  <si>
    <t>埼玉県戸田市</t>
  </si>
  <si>
    <t>埼玉県朝霞市</t>
  </si>
  <si>
    <t>埼玉県さいたま市</t>
  </si>
  <si>
    <t>千葉県流域</t>
  </si>
  <si>
    <t>千葉県船橋市</t>
  </si>
  <si>
    <t>千葉県千葉市</t>
  </si>
  <si>
    <t>千葉県銚子市</t>
  </si>
  <si>
    <t>千葉県香取市</t>
  </si>
  <si>
    <t>東京都小金井市</t>
  </si>
  <si>
    <t>東京都流域</t>
  </si>
  <si>
    <t>東京都立川市</t>
  </si>
  <si>
    <t>東京都調布市</t>
  </si>
  <si>
    <t>東京都町田市</t>
  </si>
  <si>
    <t>東京都狛江市</t>
  </si>
  <si>
    <t>東京都多摩市</t>
  </si>
  <si>
    <t>東京都国分寺市</t>
    <rPh sb="3" eb="7">
      <t>コクブンジシ</t>
    </rPh>
    <phoneticPr fontId="1"/>
  </si>
  <si>
    <t>神奈川県流域</t>
  </si>
  <si>
    <t>神奈川県横須賀市</t>
  </si>
  <si>
    <t>神奈川県横浜市</t>
  </si>
  <si>
    <t>神奈川県平塚市</t>
  </si>
  <si>
    <t>神奈川県藤沢市</t>
  </si>
  <si>
    <t>神奈川県厚木市</t>
  </si>
  <si>
    <t>神奈川県大和市</t>
  </si>
  <si>
    <t>神奈川県川崎市</t>
  </si>
  <si>
    <t>山梨県甲府市</t>
  </si>
  <si>
    <t>山梨県流域</t>
  </si>
  <si>
    <t>長野県流域</t>
    <phoneticPr fontId="1"/>
  </si>
  <si>
    <t>新潟県流域</t>
  </si>
  <si>
    <t>新潟県新潟市</t>
  </si>
  <si>
    <t>富山県富山市</t>
  </si>
  <si>
    <t>富山県流域</t>
  </si>
  <si>
    <t>石川県金沢市</t>
  </si>
  <si>
    <t>石川県小松市</t>
    <phoneticPr fontId="1"/>
  </si>
  <si>
    <t>岐阜県流域</t>
  </si>
  <si>
    <t>岐阜県多治見市</t>
  </si>
  <si>
    <t>静岡県浜松市</t>
  </si>
  <si>
    <t>静岡県静岡市</t>
  </si>
  <si>
    <t>愛知県流域</t>
  </si>
  <si>
    <t>愛知県名古屋市</t>
  </si>
  <si>
    <t>愛知県豊橋市</t>
    <phoneticPr fontId="1"/>
  </si>
  <si>
    <t>愛知県蒲郡市</t>
  </si>
  <si>
    <t>愛知県高浜市</t>
  </si>
  <si>
    <t>三重県流域</t>
  </si>
  <si>
    <t>三重県四日市市</t>
  </si>
  <si>
    <t>三重県伊勢市</t>
  </si>
  <si>
    <t>滋賀県流域</t>
  </si>
  <si>
    <t>京都府京都市</t>
  </si>
  <si>
    <t>京都府流域</t>
  </si>
  <si>
    <t>京都府福知山市</t>
  </si>
  <si>
    <t>大阪府大阪市</t>
  </si>
  <si>
    <t>大阪府流域</t>
    <phoneticPr fontId="1"/>
  </si>
  <si>
    <t>大阪府堺市</t>
  </si>
  <si>
    <t>大阪府岸和田市</t>
  </si>
  <si>
    <t>大阪府豊中市</t>
  </si>
  <si>
    <t>大阪府吹田市</t>
  </si>
  <si>
    <t>大阪府高槻市</t>
  </si>
  <si>
    <t>大阪府八尾市</t>
  </si>
  <si>
    <t>大阪府大東市</t>
  </si>
  <si>
    <t>大阪府摂津市</t>
  </si>
  <si>
    <t>大阪府東大阪市</t>
  </si>
  <si>
    <t>大阪府枚方市</t>
  </si>
  <si>
    <t>大阪府守口市</t>
  </si>
  <si>
    <t>大阪府茨木市</t>
  </si>
  <si>
    <t>大阪府四條畷市</t>
  </si>
  <si>
    <t>兵庫県流域</t>
  </si>
  <si>
    <t>兵庫県尼崎市</t>
  </si>
  <si>
    <t>兵庫県明石市</t>
  </si>
  <si>
    <t>兵庫県西宮市</t>
  </si>
  <si>
    <t>兵庫県芦屋市</t>
  </si>
  <si>
    <t>兵庫県加古川市</t>
  </si>
  <si>
    <t>兵庫県姫路市</t>
  </si>
  <si>
    <t>奈良県流域</t>
  </si>
  <si>
    <t>和歌山県和歌山市</t>
  </si>
  <si>
    <t>和歌山県流域</t>
  </si>
  <si>
    <t>鳥取県流域</t>
  </si>
  <si>
    <t>鳥取県米子市</t>
  </si>
  <si>
    <t>島根県流域</t>
  </si>
  <si>
    <t>岡山県岡山市</t>
  </si>
  <si>
    <t>岡山県流域</t>
  </si>
  <si>
    <t>岡山県倉敷市</t>
  </si>
  <si>
    <t>岡山県笠岡市</t>
  </si>
  <si>
    <t>広島県広島市</t>
  </si>
  <si>
    <t>広島県流域</t>
  </si>
  <si>
    <t>広島県福山市</t>
  </si>
  <si>
    <t>広島県大竹市</t>
  </si>
  <si>
    <t>山口県宇部市</t>
  </si>
  <si>
    <t>山口県下松市</t>
  </si>
  <si>
    <t>徳島県徳島市</t>
  </si>
  <si>
    <t>香川県高松市</t>
  </si>
  <si>
    <t>香川県観音寺市</t>
  </si>
  <si>
    <t>香川県流域</t>
  </si>
  <si>
    <t>香川県丸亀市</t>
  </si>
  <si>
    <t>愛媛県今治市</t>
  </si>
  <si>
    <t>愛媛県八幡浜市</t>
  </si>
  <si>
    <t>高知県高知市</t>
  </si>
  <si>
    <t>福岡県流域</t>
  </si>
  <si>
    <t>福岡県北九州市</t>
  </si>
  <si>
    <t>福岡県福岡市</t>
  </si>
  <si>
    <t>福岡県久留米市</t>
  </si>
  <si>
    <t>福岡県大牟田市</t>
  </si>
  <si>
    <t>長崎県長崎市</t>
  </si>
  <si>
    <t>熊本県熊本市</t>
  </si>
  <si>
    <t>熊本県玉名市</t>
  </si>
  <si>
    <t>熊本県山鹿市</t>
  </si>
  <si>
    <t>宮崎県宮崎市</t>
  </si>
  <si>
    <t>鹿児島県鹿児島市</t>
  </si>
  <si>
    <t>沖縄県北谷町</t>
  </si>
  <si>
    <t>東京都区部</t>
    <phoneticPr fontId="1"/>
  </si>
  <si>
    <t>【下水道管路の全国特別重点調査（優先実施箇所）の地方公共団体別の結果（令和８年２月末時点）】</t>
    <rPh sb="24" eb="31">
      <t>チホウコウキョウダンタイベツ</t>
    </rPh>
    <rPh sb="32" eb="34">
      <t>ケッカ</t>
    </rPh>
    <rPh sb="35" eb="37">
      <t>レイワ</t>
    </rPh>
    <rPh sb="38" eb="39">
      <t>ネン</t>
    </rPh>
    <rPh sb="41" eb="42">
      <t>マツ</t>
    </rPh>
    <phoneticPr fontId="1"/>
  </si>
  <si>
    <t>北海道流域</t>
    <rPh sb="3" eb="5">
      <t>リュウイキ</t>
    </rPh>
    <phoneticPr fontId="1"/>
  </si>
  <si>
    <t>北海道函館市</t>
  </si>
  <si>
    <t>北海道小樽市</t>
    <rPh sb="0" eb="6">
      <t>ホッカイドウオタルシ</t>
    </rPh>
    <phoneticPr fontId="1"/>
  </si>
  <si>
    <t>北海道旭川市</t>
  </si>
  <si>
    <t>北海道帯広市</t>
  </si>
  <si>
    <t>北海道岩見沢市</t>
  </si>
  <si>
    <t>北海道網走市</t>
  </si>
  <si>
    <t>北海道苫小牧市</t>
  </si>
  <si>
    <t>北海道稚内市</t>
  </si>
  <si>
    <t>北海道美唄市</t>
  </si>
  <si>
    <t>北海道芦別市</t>
  </si>
  <si>
    <t>北海道江別市</t>
  </si>
  <si>
    <t>北海道紋別市</t>
  </si>
  <si>
    <t>北海道士別市</t>
  </si>
  <si>
    <t>北海道名寄市</t>
  </si>
  <si>
    <t>北海道根室市</t>
  </si>
  <si>
    <t>北海道千歳市</t>
  </si>
  <si>
    <t>北海道滝川市</t>
  </si>
  <si>
    <t>北海道砂川市</t>
  </si>
  <si>
    <t>北海道深川市</t>
  </si>
  <si>
    <t>北海道富良野市</t>
  </si>
  <si>
    <t>北海道恵庭市</t>
  </si>
  <si>
    <t>北海道北広島市</t>
  </si>
  <si>
    <t>北海道石狩市</t>
  </si>
  <si>
    <t>北海道当別町</t>
  </si>
  <si>
    <t>北海道七飯町</t>
  </si>
  <si>
    <t>北海道倶知安町</t>
    <rPh sb="0" eb="3">
      <t>ホッカイドウ</t>
    </rPh>
    <rPh sb="3" eb="6">
      <t>クッチャン</t>
    </rPh>
    <rPh sb="6" eb="7">
      <t>チョウ</t>
    </rPh>
    <phoneticPr fontId="21"/>
  </si>
  <si>
    <t>北海道南幌町</t>
  </si>
  <si>
    <t>北海道奈井江町</t>
  </si>
  <si>
    <t>北海道栗山町</t>
  </si>
  <si>
    <t>北海道東神楽町</t>
  </si>
  <si>
    <t>北海道美瑛町</t>
    <rPh sb="0" eb="6">
      <t>ホッカイドウビエイチョウ</t>
    </rPh>
    <phoneticPr fontId="1"/>
  </si>
  <si>
    <t>北海道羽幌町</t>
    <rPh sb="0" eb="6">
      <t>ホッカイドウハボロチョウ</t>
    </rPh>
    <phoneticPr fontId="1"/>
  </si>
  <si>
    <t>北海道美幌町</t>
  </si>
  <si>
    <t>北海道遠軽町</t>
    <rPh sb="0" eb="6">
      <t>ホッカイドウエンガルチョウ</t>
    </rPh>
    <phoneticPr fontId="1"/>
  </si>
  <si>
    <t>北海道白老町</t>
  </si>
  <si>
    <t>北海道日高町</t>
  </si>
  <si>
    <t>北海道音更町</t>
  </si>
  <si>
    <t>北海道芽室町</t>
  </si>
  <si>
    <t>北海道広尾町</t>
  </si>
  <si>
    <t>北海道幕別町</t>
    <rPh sb="0" eb="6">
      <t>ホッカイドウマクベツチョウ</t>
    </rPh>
    <phoneticPr fontId="1"/>
  </si>
  <si>
    <t>北海道釧路町</t>
    <rPh sb="0" eb="6">
      <t>ホッカイドウクシロチョウ</t>
    </rPh>
    <phoneticPr fontId="1"/>
  </si>
  <si>
    <t>北海道厚岸町</t>
    <rPh sb="0" eb="6">
      <t>ホッカイドウアッケシチョウ</t>
    </rPh>
    <phoneticPr fontId="1"/>
  </si>
  <si>
    <t>青森県青森市</t>
  </si>
  <si>
    <t>青森県弘前市</t>
  </si>
  <si>
    <t>青森県五所川原市</t>
  </si>
  <si>
    <t>青森県十和田市</t>
  </si>
  <si>
    <t>青森県藤崎町</t>
  </si>
  <si>
    <t>青森県大鰐町</t>
  </si>
  <si>
    <t>青森県板柳町</t>
  </si>
  <si>
    <t>青森県六戸町</t>
  </si>
  <si>
    <t>岩手県流域</t>
    <rPh sb="3" eb="5">
      <t>リュウイキ</t>
    </rPh>
    <phoneticPr fontId="1"/>
  </si>
  <si>
    <t>岩手県盛岡市</t>
  </si>
  <si>
    <t>岩手県紫波町</t>
  </si>
  <si>
    <t>岩手県矢巾町</t>
  </si>
  <si>
    <t>岩手県花巻市</t>
    <rPh sb="3" eb="6">
      <t>ハナマキシ</t>
    </rPh>
    <phoneticPr fontId="1"/>
  </si>
  <si>
    <t>岩手県久慈市</t>
    <rPh sb="3" eb="6">
      <t>クジシ</t>
    </rPh>
    <phoneticPr fontId="1"/>
  </si>
  <si>
    <t>宮城県流域</t>
    <rPh sb="3" eb="5">
      <t>リュウイキ</t>
    </rPh>
    <phoneticPr fontId="1"/>
  </si>
  <si>
    <t>宮城県仙台市</t>
  </si>
  <si>
    <t>宮城県塩竈市</t>
  </si>
  <si>
    <t>宮城県角田市</t>
  </si>
  <si>
    <t>宮城県多賀城市</t>
  </si>
  <si>
    <t>宮城県岩沼市</t>
  </si>
  <si>
    <t>宮城県大崎市</t>
  </si>
  <si>
    <t>宮城県大河原町</t>
  </si>
  <si>
    <t>宮城県柴田町</t>
  </si>
  <si>
    <t>宮城県利府町</t>
  </si>
  <si>
    <t>宮城県大和町</t>
  </si>
  <si>
    <t>秋田県流域</t>
    <rPh sb="3" eb="5">
      <t>リュウイキ</t>
    </rPh>
    <phoneticPr fontId="1"/>
  </si>
  <si>
    <t>秋田県秋田市</t>
  </si>
  <si>
    <t>秋田県能代市</t>
  </si>
  <si>
    <t>山形県流域</t>
    <rPh sb="3" eb="5">
      <t>リュウイキ</t>
    </rPh>
    <phoneticPr fontId="1"/>
  </si>
  <si>
    <t>山形県山形市</t>
  </si>
  <si>
    <t>山形県米沢市</t>
  </si>
  <si>
    <t>山形県鶴岡市</t>
  </si>
  <si>
    <t>山形県酒田市</t>
  </si>
  <si>
    <t>山形県新庄市</t>
    <rPh sb="0" eb="6">
      <t>ヤマガタケンシンジョウシ</t>
    </rPh>
    <phoneticPr fontId="1"/>
  </si>
  <si>
    <t>山形県天童市</t>
    <rPh sb="0" eb="6">
      <t>ヤマガタケンテンドウシ</t>
    </rPh>
    <phoneticPr fontId="1"/>
  </si>
  <si>
    <t>山形県東根市</t>
    <rPh sb="0" eb="6">
      <t>ヤマガタケンヒガシネシ</t>
    </rPh>
    <phoneticPr fontId="1"/>
  </si>
  <si>
    <t>山形県南陽市</t>
  </si>
  <si>
    <t>山形県河北町</t>
  </si>
  <si>
    <t>福島県流域</t>
    <rPh sb="3" eb="5">
      <t>リュウイキ</t>
    </rPh>
    <phoneticPr fontId="1"/>
  </si>
  <si>
    <t>福島県福島市</t>
  </si>
  <si>
    <t>福島県会津若松市</t>
  </si>
  <si>
    <t>福島県郡山市</t>
  </si>
  <si>
    <t>福島県いわき市</t>
  </si>
  <si>
    <t>福島県本宮市</t>
  </si>
  <si>
    <t>福島県矢吹町</t>
  </si>
  <si>
    <t>茨城県流域</t>
    <rPh sb="3" eb="5">
      <t>リュウイキ</t>
    </rPh>
    <phoneticPr fontId="1"/>
  </si>
  <si>
    <t>茨城県水戸市</t>
  </si>
  <si>
    <t>茨城県日立市</t>
  </si>
  <si>
    <t>茨城県土浦市</t>
  </si>
  <si>
    <t>茨城県結城市</t>
  </si>
  <si>
    <t>茨城県龍ケ崎市</t>
  </si>
  <si>
    <t>茨城県常総市</t>
  </si>
  <si>
    <t>茨城県牛久市</t>
  </si>
  <si>
    <t>茨城県つくば市</t>
  </si>
  <si>
    <t>茨城県ひたちなか市</t>
  </si>
  <si>
    <t>茨城県鹿嶋市</t>
    <rPh sb="0" eb="3">
      <t>イバラキケン</t>
    </rPh>
    <rPh sb="3" eb="6">
      <t>カシマシ</t>
    </rPh>
    <phoneticPr fontId="21"/>
  </si>
  <si>
    <t>茨城県守谷市</t>
  </si>
  <si>
    <t>茨城県常陸大宮市</t>
  </si>
  <si>
    <t>茨城県坂東市</t>
  </si>
  <si>
    <t>茨城県神栖市</t>
    <rPh sb="0" eb="3">
      <t>イバラキケン</t>
    </rPh>
    <rPh sb="3" eb="5">
      <t>カミス</t>
    </rPh>
    <rPh sb="5" eb="6">
      <t>シ</t>
    </rPh>
    <phoneticPr fontId="21"/>
  </si>
  <si>
    <t>茨城県つくばみらい市</t>
  </si>
  <si>
    <t>茨城県東海村</t>
    <rPh sb="0" eb="3">
      <t>イバラキケン</t>
    </rPh>
    <rPh sb="3" eb="6">
      <t>トウカイムラ</t>
    </rPh>
    <phoneticPr fontId="1"/>
  </si>
  <si>
    <t>茨城県五霞町</t>
  </si>
  <si>
    <t>茨城県利根町</t>
  </si>
  <si>
    <t>茨城県取手地方広域下水道組合</t>
  </si>
  <si>
    <t>茨城県ひたちなか・東海広域事務組合</t>
    <rPh sb="0" eb="3">
      <t>イバラキケン</t>
    </rPh>
    <rPh sb="9" eb="11">
      <t>トウカイ</t>
    </rPh>
    <rPh sb="11" eb="17">
      <t>コウイキジムクミアイ</t>
    </rPh>
    <phoneticPr fontId="1"/>
  </si>
  <si>
    <t>栃木県足利市</t>
  </si>
  <si>
    <t>栃木県栃木市</t>
  </si>
  <si>
    <t>栃木県佐野市</t>
  </si>
  <si>
    <t>栃木県鹿沼市</t>
  </si>
  <si>
    <t>栃木県小山市</t>
  </si>
  <si>
    <t>栃木県大田原市</t>
  </si>
  <si>
    <t>栃木県矢板市</t>
  </si>
  <si>
    <t>栃木県那須塩原市</t>
  </si>
  <si>
    <t>栃木県下野市</t>
  </si>
  <si>
    <t>栃木県上三川町</t>
  </si>
  <si>
    <t>栃木県野木町</t>
  </si>
  <si>
    <t>群馬県流域</t>
    <rPh sb="3" eb="5">
      <t>リュウイキ</t>
    </rPh>
    <phoneticPr fontId="1"/>
  </si>
  <si>
    <t>群馬県前橋市</t>
  </si>
  <si>
    <t>群馬県高崎市</t>
  </si>
  <si>
    <t>群馬県桐生市</t>
  </si>
  <si>
    <t>群馬県伊勢崎市</t>
  </si>
  <si>
    <t>群馬県太田市</t>
  </si>
  <si>
    <t>群馬県沼田市</t>
    <rPh sb="0" eb="3">
      <t>グンマケン</t>
    </rPh>
    <rPh sb="3" eb="6">
      <t>ヌマタシ</t>
    </rPh>
    <phoneticPr fontId="1"/>
  </si>
  <si>
    <t>群馬県館林市</t>
  </si>
  <si>
    <t>群馬県渋川市</t>
    <rPh sb="0" eb="3">
      <t>グンマケン</t>
    </rPh>
    <rPh sb="3" eb="6">
      <t>シブカワシ</t>
    </rPh>
    <phoneticPr fontId="1"/>
  </si>
  <si>
    <t>群馬県邑楽町</t>
  </si>
  <si>
    <t>埼玉県流域</t>
    <rPh sb="3" eb="5">
      <t>リュウイキ</t>
    </rPh>
    <phoneticPr fontId="1"/>
  </si>
  <si>
    <t>埼玉県川越市</t>
  </si>
  <si>
    <t>埼玉県熊谷市</t>
  </si>
  <si>
    <t>埼玉県所沢市</t>
  </si>
  <si>
    <t>埼玉県本庄市</t>
  </si>
  <si>
    <t>埼玉県東松山市</t>
  </si>
  <si>
    <t>埼玉県狭山市</t>
  </si>
  <si>
    <t>埼玉県春日部市</t>
  </si>
  <si>
    <t>埼玉県羽生市</t>
  </si>
  <si>
    <t>埼玉県鴻巣市</t>
  </si>
  <si>
    <t>埼玉県深谷市</t>
  </si>
  <si>
    <t>埼玉県上尾市</t>
  </si>
  <si>
    <t>埼玉県草加市</t>
    <rPh sb="3" eb="6">
      <t>ソウカシ</t>
    </rPh>
    <phoneticPr fontId="1"/>
  </si>
  <si>
    <t>埼玉県蕨市</t>
  </si>
  <si>
    <t>埼玉県入間市</t>
  </si>
  <si>
    <t>埼玉県和光市</t>
  </si>
  <si>
    <t>埼玉県新座市</t>
  </si>
  <si>
    <t>埼玉県桶川市</t>
  </si>
  <si>
    <t>埼玉県久喜市</t>
  </si>
  <si>
    <t>埼玉県富士見市</t>
  </si>
  <si>
    <t>埼玉県三郷市</t>
    <rPh sb="3" eb="6">
      <t>ミサトシ</t>
    </rPh>
    <phoneticPr fontId="1"/>
  </si>
  <si>
    <t>埼玉県蓮田市</t>
  </si>
  <si>
    <t>埼玉県ふじみ野市</t>
  </si>
  <si>
    <t>埼玉県白岡市</t>
    <rPh sb="0" eb="3">
      <t>サイタマケン</t>
    </rPh>
    <rPh sb="3" eb="6">
      <t>シラオカシ</t>
    </rPh>
    <phoneticPr fontId="1"/>
  </si>
  <si>
    <t>埼玉県宮代町</t>
  </si>
  <si>
    <t>埼玉県松伏町</t>
    <rPh sb="0" eb="3">
      <t>サイタマケン</t>
    </rPh>
    <rPh sb="3" eb="6">
      <t>マツブシマチ</t>
    </rPh>
    <phoneticPr fontId="1"/>
  </si>
  <si>
    <t>坂戸、鶴ヶ島下水道組合</t>
    <rPh sb="0" eb="2">
      <t>サカド</t>
    </rPh>
    <rPh sb="3" eb="6">
      <t>ツルガシマ</t>
    </rPh>
    <rPh sb="6" eb="11">
      <t>ゲスイドウクミアイ</t>
    </rPh>
    <phoneticPr fontId="1"/>
  </si>
  <si>
    <t>千葉県流域</t>
    <rPh sb="3" eb="5">
      <t>リュウイキ</t>
    </rPh>
    <phoneticPr fontId="1"/>
  </si>
  <si>
    <t>千葉県君津富津広域下水道組合</t>
    <phoneticPr fontId="1"/>
  </si>
  <si>
    <t>千葉県市川市</t>
  </si>
  <si>
    <r>
      <t>千葉県</t>
    </r>
    <r>
      <rPr>
        <sz val="14"/>
        <rFont val="Meiryo UI"/>
        <family val="3"/>
        <charset val="128"/>
      </rPr>
      <t>木更津市</t>
    </r>
    <rPh sb="3" eb="6">
      <t>キサラヅ</t>
    </rPh>
    <phoneticPr fontId="1"/>
  </si>
  <si>
    <t>千葉県松戸市</t>
  </si>
  <si>
    <t>千葉県野田市</t>
  </si>
  <si>
    <t>千葉県茂原市</t>
  </si>
  <si>
    <t>千葉県成田市</t>
  </si>
  <si>
    <t>千葉県佐倉市</t>
  </si>
  <si>
    <t>千葉県東金市</t>
  </si>
  <si>
    <t>千葉県習志野市</t>
  </si>
  <si>
    <t>千葉県柏市</t>
  </si>
  <si>
    <t>千葉県市原市</t>
  </si>
  <si>
    <t>千葉県流山市</t>
    <phoneticPr fontId="1"/>
  </si>
  <si>
    <t>千葉県八千代市</t>
  </si>
  <si>
    <t>千葉県我孫子市</t>
  </si>
  <si>
    <t>千葉県浦安市</t>
    <rPh sb="3" eb="6">
      <t>ウラヤスシ</t>
    </rPh>
    <phoneticPr fontId="1"/>
  </si>
  <si>
    <t>千葉県四街道市</t>
  </si>
  <si>
    <t>千葉県白井市</t>
  </si>
  <si>
    <t>千葉県袖ケ浦市</t>
    <rPh sb="0" eb="3">
      <t>チバケン</t>
    </rPh>
    <rPh sb="3" eb="7">
      <t>ソデガウラシ</t>
    </rPh>
    <phoneticPr fontId="1"/>
  </si>
  <si>
    <t>千葉県印西市</t>
    <rPh sb="0" eb="3">
      <t>チバケン</t>
    </rPh>
    <rPh sb="3" eb="6">
      <t>インザイシ</t>
    </rPh>
    <phoneticPr fontId="1"/>
  </si>
  <si>
    <t>千葉県富里市</t>
  </si>
  <si>
    <t>千葉県大網白里市</t>
  </si>
  <si>
    <t>千葉県酒々井町</t>
  </si>
  <si>
    <t>千葉県栄町</t>
  </si>
  <si>
    <t>千葉県一宮町</t>
  </si>
  <si>
    <t>東京都流域</t>
    <rPh sb="3" eb="5">
      <t>リュウイキ</t>
    </rPh>
    <phoneticPr fontId="1"/>
  </si>
  <si>
    <t>東京都区部</t>
  </si>
  <si>
    <t>東京都青梅市</t>
  </si>
  <si>
    <t>東京都府中市</t>
  </si>
  <si>
    <t>東京都昭島市</t>
  </si>
  <si>
    <t>東京都小平市</t>
  </si>
  <si>
    <t>東京都福生市</t>
  </si>
  <si>
    <t>東京都八王子市</t>
  </si>
  <si>
    <t>東京都武蔵野市</t>
  </si>
  <si>
    <t>東京都三鷹市</t>
  </si>
  <si>
    <t>東京都日野市</t>
  </si>
  <si>
    <t>東京都東村山市</t>
  </si>
  <si>
    <t>東京都国分寺市</t>
  </si>
  <si>
    <t>東京都国立市</t>
  </si>
  <si>
    <t>東京都東久留米市</t>
  </si>
  <si>
    <t>東京都武蔵村山市</t>
  </si>
  <si>
    <t>東京都稲城市</t>
  </si>
  <si>
    <t>東京都羽村市</t>
  </si>
  <si>
    <t>東京都西東京市</t>
  </si>
  <si>
    <t>東京都瑞穂町</t>
  </si>
  <si>
    <t>神奈川県流域</t>
    <rPh sb="4" eb="6">
      <t>リュウイキ</t>
    </rPh>
    <phoneticPr fontId="1"/>
  </si>
  <si>
    <t>神奈川県相模原市</t>
  </si>
  <si>
    <t>神奈川県鎌倉市</t>
  </si>
  <si>
    <t>神奈川県小田原市</t>
    <rPh sb="0" eb="4">
      <t>カナガワケン</t>
    </rPh>
    <rPh sb="4" eb="8">
      <t>オダワラシ</t>
    </rPh>
    <phoneticPr fontId="1"/>
  </si>
  <si>
    <t>神奈川県茅ヶ崎市</t>
  </si>
  <si>
    <t>神奈川県逗子市</t>
  </si>
  <si>
    <t>神奈川県三浦市</t>
    <rPh sb="0" eb="4">
      <t>カナガワケン</t>
    </rPh>
    <rPh sb="4" eb="7">
      <t>ミウラシ</t>
    </rPh>
    <phoneticPr fontId="1"/>
  </si>
  <si>
    <t>神奈川県秦野市</t>
  </si>
  <si>
    <t>神奈川県伊勢原市</t>
    <rPh sb="4" eb="7">
      <t>イセハラ</t>
    </rPh>
    <phoneticPr fontId="1"/>
  </si>
  <si>
    <t>神奈川県海老名市</t>
  </si>
  <si>
    <t>神奈川県座間市</t>
    <rPh sb="4" eb="7">
      <t>ザマシ</t>
    </rPh>
    <phoneticPr fontId="1"/>
  </si>
  <si>
    <t>神奈川県大磯町</t>
  </si>
  <si>
    <t>神奈川県愛川町</t>
  </si>
  <si>
    <t>山梨県流域</t>
    <rPh sb="3" eb="5">
      <t>リュウイキ</t>
    </rPh>
    <phoneticPr fontId="1"/>
  </si>
  <si>
    <t>長野県流域</t>
    <rPh sb="3" eb="5">
      <t>リュウイキ</t>
    </rPh>
    <phoneticPr fontId="1"/>
  </si>
  <si>
    <t>長野県長野市</t>
  </si>
  <si>
    <t>長野県松本市</t>
  </si>
  <si>
    <t>長野県飯田市</t>
  </si>
  <si>
    <t>長野県飯山市</t>
  </si>
  <si>
    <t>長野県塩尻市</t>
  </si>
  <si>
    <t>長野県千曲市</t>
    <phoneticPr fontId="1"/>
  </si>
  <si>
    <t>新潟県流域</t>
    <rPh sb="3" eb="5">
      <t>リュウイキ</t>
    </rPh>
    <phoneticPr fontId="1"/>
  </si>
  <si>
    <t>新潟県三条市</t>
  </si>
  <si>
    <t>新潟県長岡市</t>
  </si>
  <si>
    <t>新潟県加茂市</t>
  </si>
  <si>
    <t>新潟県見附市</t>
  </si>
  <si>
    <t>新潟県村上市</t>
  </si>
  <si>
    <t>新潟県燕市</t>
  </si>
  <si>
    <t>新潟県糸魚川市</t>
  </si>
  <si>
    <t>新潟県五泉市</t>
  </si>
  <si>
    <t>新潟県佐渡市</t>
  </si>
  <si>
    <t>新潟県湯沢町</t>
  </si>
  <si>
    <t>新潟県柏崎市</t>
    <rPh sb="3" eb="6">
      <t>カシワザキシ</t>
    </rPh>
    <phoneticPr fontId="1"/>
  </si>
  <si>
    <t>新潟県新発田市</t>
    <rPh sb="3" eb="7">
      <t>シバタシ</t>
    </rPh>
    <phoneticPr fontId="1"/>
  </si>
  <si>
    <t>富山県流域</t>
    <rPh sb="3" eb="5">
      <t>リュウイキ</t>
    </rPh>
    <phoneticPr fontId="1"/>
  </si>
  <si>
    <t>富山県中新川広域行政事務組合</t>
  </si>
  <si>
    <t>富山県高岡市</t>
  </si>
  <si>
    <t>富山県南砺市</t>
  </si>
  <si>
    <t>富山県射水市</t>
  </si>
  <si>
    <t>石川県加賀市</t>
  </si>
  <si>
    <t>石川県かほく市</t>
  </si>
  <si>
    <t>石川県白山市</t>
  </si>
  <si>
    <t>石川県野々市市</t>
    <rPh sb="0" eb="3">
      <t>イシカワケン</t>
    </rPh>
    <rPh sb="3" eb="7">
      <t>ノノイチシ</t>
    </rPh>
    <phoneticPr fontId="1"/>
  </si>
  <si>
    <t>石川県津幡町</t>
    <phoneticPr fontId="1"/>
  </si>
  <si>
    <t>石川県内灘町</t>
  </si>
  <si>
    <t>岐阜県流域</t>
    <rPh sb="3" eb="5">
      <t>リュウイキ</t>
    </rPh>
    <phoneticPr fontId="1"/>
  </si>
  <si>
    <t>岐阜県岐阜市</t>
  </si>
  <si>
    <t>岐阜県大垣市</t>
    <rPh sb="0" eb="3">
      <t>ギフケン</t>
    </rPh>
    <rPh sb="3" eb="6">
      <t>オオガキシ</t>
    </rPh>
    <phoneticPr fontId="1"/>
  </si>
  <si>
    <t>岐阜県美濃加茂市</t>
  </si>
  <si>
    <t>岐阜県垂井町</t>
  </si>
  <si>
    <t>静岡県流域</t>
    <rPh sb="0" eb="3">
      <t>シズオカケン</t>
    </rPh>
    <rPh sb="3" eb="5">
      <t>リュウイキ</t>
    </rPh>
    <phoneticPr fontId="21"/>
  </si>
  <si>
    <t>静岡県沼津市</t>
  </si>
  <si>
    <t>愛知県流域</t>
    <rPh sb="3" eb="5">
      <t>リュウイキ</t>
    </rPh>
    <phoneticPr fontId="1"/>
  </si>
  <si>
    <t>愛知県岡崎市</t>
  </si>
  <si>
    <t>愛知県半田市</t>
  </si>
  <si>
    <t>愛知県豊田市</t>
  </si>
  <si>
    <t>愛知県豊橋市</t>
  </si>
  <si>
    <t>愛知県一宮市</t>
  </si>
  <si>
    <t>愛知県瀬戸市</t>
  </si>
  <si>
    <t>愛知県春日井市</t>
  </si>
  <si>
    <t>愛知県小牧市</t>
    <rPh sb="0" eb="3">
      <t>アイチケン</t>
    </rPh>
    <rPh sb="3" eb="6">
      <t>コマキシ</t>
    </rPh>
    <phoneticPr fontId="1"/>
  </si>
  <si>
    <t>愛知県豊川市</t>
  </si>
  <si>
    <t>愛知県津島市</t>
  </si>
  <si>
    <t>愛知県碧南市</t>
  </si>
  <si>
    <t>愛知県刈谷市</t>
  </si>
  <si>
    <t>愛知県安城市</t>
  </si>
  <si>
    <t>愛知県西尾市</t>
  </si>
  <si>
    <t>愛知県常滑市</t>
  </si>
  <si>
    <t>愛知県江南市</t>
  </si>
  <si>
    <t>愛知県稲沢市</t>
  </si>
  <si>
    <t>愛知県東海市</t>
  </si>
  <si>
    <t>愛知県大府市</t>
  </si>
  <si>
    <t>愛知県知立市</t>
  </si>
  <si>
    <t>愛知県尾張旭市</t>
  </si>
  <si>
    <t>愛知県岩倉市</t>
    <rPh sb="0" eb="3">
      <t>アイチケン</t>
    </rPh>
    <rPh sb="3" eb="6">
      <t>イワクラシ</t>
    </rPh>
    <phoneticPr fontId="1"/>
  </si>
  <si>
    <t>愛知県日進市</t>
    <rPh sb="0" eb="2">
      <t>アイチ</t>
    </rPh>
    <rPh sb="3" eb="6">
      <t>ニッシンシ</t>
    </rPh>
    <phoneticPr fontId="1"/>
  </si>
  <si>
    <t>愛知県田原市</t>
    <rPh sb="3" eb="5">
      <t>タハラ</t>
    </rPh>
    <phoneticPr fontId="1"/>
  </si>
  <si>
    <t>愛知県清須市</t>
    <rPh sb="3" eb="6">
      <t>キヨスシ</t>
    </rPh>
    <phoneticPr fontId="21"/>
  </si>
  <si>
    <t>愛知県北名古屋市</t>
  </si>
  <si>
    <t>愛知県みよし市</t>
  </si>
  <si>
    <t>愛知県東浦町</t>
    <rPh sb="3" eb="6">
      <t>ヒガシウラチョウ</t>
    </rPh>
    <phoneticPr fontId="1"/>
  </si>
  <si>
    <t>愛知県長久手市</t>
  </si>
  <si>
    <t>愛知県武豊町</t>
  </si>
  <si>
    <t>愛知県幸田町</t>
  </si>
  <si>
    <t>三重県流域</t>
    <rPh sb="3" eb="5">
      <t>リュウイキ</t>
    </rPh>
    <phoneticPr fontId="1"/>
  </si>
  <si>
    <t>三重県津市</t>
  </si>
  <si>
    <t>三重県松阪市</t>
  </si>
  <si>
    <t>三重県桑名市</t>
  </si>
  <si>
    <t>三重県伊賀市</t>
  </si>
  <si>
    <t>三重県川越町</t>
  </si>
  <si>
    <t>福井県福井市</t>
  </si>
  <si>
    <t>福井県敦賀市</t>
  </si>
  <si>
    <t>福井県越前市</t>
  </si>
  <si>
    <t>滋賀県流域</t>
    <rPh sb="3" eb="5">
      <t>リュウイキ</t>
    </rPh>
    <phoneticPr fontId="1"/>
  </si>
  <si>
    <t>滋賀県大津市</t>
    <rPh sb="3" eb="6">
      <t>オオツシ</t>
    </rPh>
    <phoneticPr fontId="1"/>
  </si>
  <si>
    <t>滋賀県近江八幡市</t>
    <rPh sb="3" eb="8">
      <t>オウミハチマンシ</t>
    </rPh>
    <phoneticPr fontId="1"/>
  </si>
  <si>
    <t>滋賀県草津市</t>
    <rPh sb="3" eb="6">
      <t>クサツシ</t>
    </rPh>
    <phoneticPr fontId="1"/>
  </si>
  <si>
    <t>滋賀県守山市</t>
    <rPh sb="3" eb="5">
      <t>モリヤマ</t>
    </rPh>
    <rPh sb="5" eb="6">
      <t>シ</t>
    </rPh>
    <phoneticPr fontId="1"/>
  </si>
  <si>
    <t>滋賀県栗東市</t>
    <rPh sb="3" eb="5">
      <t>リットウ</t>
    </rPh>
    <rPh sb="5" eb="6">
      <t>シ</t>
    </rPh>
    <phoneticPr fontId="1"/>
  </si>
  <si>
    <t>滋賀県甲賀市</t>
    <rPh sb="3" eb="5">
      <t>コウカ</t>
    </rPh>
    <rPh sb="5" eb="6">
      <t>シ</t>
    </rPh>
    <phoneticPr fontId="1"/>
  </si>
  <si>
    <t>滋賀県日野町</t>
    <rPh sb="3" eb="6">
      <t>ヒノチョウ</t>
    </rPh>
    <phoneticPr fontId="1"/>
  </si>
  <si>
    <t>京都府流域</t>
    <rPh sb="3" eb="5">
      <t>リュウイキ</t>
    </rPh>
    <phoneticPr fontId="1"/>
  </si>
  <si>
    <t>京都府城陽市</t>
  </si>
  <si>
    <t>京都府八幡市</t>
  </si>
  <si>
    <t>京都府木津川市</t>
  </si>
  <si>
    <t>京都府久御山町</t>
  </si>
  <si>
    <t>大阪府流域</t>
    <rPh sb="3" eb="5">
      <t>リュウイキ</t>
    </rPh>
    <phoneticPr fontId="1"/>
  </si>
  <si>
    <t>大阪府泉大津市</t>
  </si>
  <si>
    <t>大阪府泉南市</t>
  </si>
  <si>
    <t>大阪府池田市</t>
  </si>
  <si>
    <t>大阪府貝塚市</t>
  </si>
  <si>
    <t>大阪府寝屋川市</t>
  </si>
  <si>
    <t>大阪府河内長野市</t>
  </si>
  <si>
    <t>大阪府和泉市</t>
  </si>
  <si>
    <t>大阪府箕面市</t>
  </si>
  <si>
    <t>大阪府柏原市</t>
  </si>
  <si>
    <t>大阪府羽曳野市</t>
  </si>
  <si>
    <t>大阪府門真市</t>
  </si>
  <si>
    <t>大阪府高石市</t>
  </si>
  <si>
    <t>大阪府阪南市</t>
  </si>
  <si>
    <t>大阪府忠岡町</t>
  </si>
  <si>
    <t>大阪府熊取町</t>
  </si>
  <si>
    <t>大阪府田尻町</t>
  </si>
  <si>
    <t>大阪府河南町</t>
  </si>
  <si>
    <t>大阪府松原市</t>
    <rPh sb="0" eb="2">
      <t>オオサカ</t>
    </rPh>
    <rPh sb="2" eb="3">
      <t>フ</t>
    </rPh>
    <rPh sb="3" eb="6">
      <t>マツバラシ</t>
    </rPh>
    <phoneticPr fontId="1"/>
  </si>
  <si>
    <t>大阪府富田林市</t>
    <rPh sb="0" eb="2">
      <t>オオサカ</t>
    </rPh>
    <rPh sb="2" eb="3">
      <t>フ</t>
    </rPh>
    <rPh sb="3" eb="7">
      <t>トンダバヤシシ</t>
    </rPh>
    <phoneticPr fontId="1"/>
  </si>
  <si>
    <t>兵庫県流域</t>
    <rPh sb="3" eb="5">
      <t>リュウイキ</t>
    </rPh>
    <phoneticPr fontId="1"/>
  </si>
  <si>
    <t>兵庫県播磨高原広域事務組合</t>
  </si>
  <si>
    <t>兵庫県神戸市</t>
  </si>
  <si>
    <t>兵庫県川西市</t>
  </si>
  <si>
    <t>兵庫県伊丹市</t>
  </si>
  <si>
    <t>兵庫県西脇市</t>
  </si>
  <si>
    <t>兵庫県三木市</t>
  </si>
  <si>
    <t>兵庫県三田市</t>
  </si>
  <si>
    <t>兵庫県加東市</t>
  </si>
  <si>
    <t>兵庫県播磨町</t>
  </si>
  <si>
    <t>兵庫県赤穂市</t>
    <rPh sb="3" eb="6">
      <t>アコウシ</t>
    </rPh>
    <phoneticPr fontId="1"/>
  </si>
  <si>
    <t>兵庫県養父市</t>
    <rPh sb="0" eb="3">
      <t>ヒョウゴケン</t>
    </rPh>
    <rPh sb="3" eb="6">
      <t>ヤブシ</t>
    </rPh>
    <phoneticPr fontId="1"/>
  </si>
  <si>
    <t>奈良県流域</t>
    <rPh sb="3" eb="5">
      <t>リュウイキ</t>
    </rPh>
    <phoneticPr fontId="1"/>
  </si>
  <si>
    <t>奈良県奈良市</t>
  </si>
  <si>
    <t>奈良県大和郡山市</t>
  </si>
  <si>
    <t>奈良県生駒市</t>
  </si>
  <si>
    <t>奈良県王寺町</t>
  </si>
  <si>
    <t>奈良県橿原市</t>
    <rPh sb="3" eb="6">
      <t>カシハラシ</t>
    </rPh>
    <phoneticPr fontId="1"/>
  </si>
  <si>
    <t>奈良県宇陀市</t>
    <rPh sb="3" eb="6">
      <t>ウダシ</t>
    </rPh>
    <phoneticPr fontId="1"/>
  </si>
  <si>
    <t>和歌山県流域</t>
    <rPh sb="4" eb="6">
      <t>リュウイキ</t>
    </rPh>
    <phoneticPr fontId="1"/>
  </si>
  <si>
    <t>和歌山県海南市</t>
  </si>
  <si>
    <t>和歌山県橋本市</t>
    <rPh sb="4" eb="6">
      <t>ハシモト</t>
    </rPh>
    <rPh sb="6" eb="7">
      <t>シ</t>
    </rPh>
    <phoneticPr fontId="21"/>
  </si>
  <si>
    <t>和歌山県有田市</t>
  </si>
  <si>
    <t>和歌山県御坊市</t>
    <rPh sb="4" eb="7">
      <t>ゴボウシ</t>
    </rPh>
    <phoneticPr fontId="1"/>
  </si>
  <si>
    <t>和歌山県田辺市</t>
    <rPh sb="4" eb="6">
      <t>タナベ</t>
    </rPh>
    <rPh sb="6" eb="7">
      <t>シ</t>
    </rPh>
    <phoneticPr fontId="1"/>
  </si>
  <si>
    <t>和歌山県新宮市</t>
  </si>
  <si>
    <t>和歌山県湯浅町</t>
    <rPh sb="4" eb="7">
      <t>ユアサチョウ</t>
    </rPh>
    <phoneticPr fontId="1"/>
  </si>
  <si>
    <t>鳥取県鳥取市</t>
  </si>
  <si>
    <t>鳥取県倉吉市</t>
  </si>
  <si>
    <t>鳥取県境港市</t>
  </si>
  <si>
    <t>島根県流域</t>
    <rPh sb="3" eb="5">
      <t>リュウイキ</t>
    </rPh>
    <phoneticPr fontId="1"/>
  </si>
  <si>
    <t>島根県浜田市</t>
  </si>
  <si>
    <t>島根県江津市</t>
  </si>
  <si>
    <t>岡山県玉野市</t>
  </si>
  <si>
    <t>岡山県井原市</t>
  </si>
  <si>
    <t>岡山県高梁市</t>
  </si>
  <si>
    <t>岡山県吉備中央町</t>
  </si>
  <si>
    <t>広島県呉市</t>
  </si>
  <si>
    <t>広島県竹原市</t>
  </si>
  <si>
    <t>広島県府中市</t>
  </si>
  <si>
    <t>広島県海田町</t>
  </si>
  <si>
    <t>広島県三原市</t>
  </si>
  <si>
    <t>広島県廿日市市</t>
  </si>
  <si>
    <t>広島県府中町</t>
  </si>
  <si>
    <t>広島県江田島市</t>
  </si>
  <si>
    <t>山口県流域</t>
    <rPh sb="3" eb="5">
      <t>リュウイキ</t>
    </rPh>
    <phoneticPr fontId="1"/>
  </si>
  <si>
    <t>山口県山口市</t>
  </si>
  <si>
    <t>山口県萩市</t>
  </si>
  <si>
    <t>山口県防府市</t>
  </si>
  <si>
    <t>山口県岩国市</t>
  </si>
  <si>
    <t>山口県周南市</t>
  </si>
  <si>
    <t>山口県山陽小野田市</t>
  </si>
  <si>
    <t>山口県和木町</t>
  </si>
  <si>
    <t>徳島県鳴門市</t>
  </si>
  <si>
    <t>徳島県阿南市</t>
  </si>
  <si>
    <t>徳島県吉野川市</t>
  </si>
  <si>
    <t>徳島県美波町</t>
  </si>
  <si>
    <t>徳島県松茂町</t>
  </si>
  <si>
    <t>香川県坂出市</t>
  </si>
  <si>
    <t>香川県東かがわ市</t>
  </si>
  <si>
    <t>香川県多度津町</t>
    <rPh sb="0" eb="3">
      <t>カガワケン</t>
    </rPh>
    <rPh sb="3" eb="6">
      <t>タドツ</t>
    </rPh>
    <rPh sb="6" eb="7">
      <t>チョウ</t>
    </rPh>
    <phoneticPr fontId="1"/>
  </si>
  <si>
    <t>愛媛県松山市</t>
  </si>
  <si>
    <t>愛媛県宇和島市</t>
  </si>
  <si>
    <t>愛媛県新居浜市</t>
  </si>
  <si>
    <t>愛媛県西条市</t>
  </si>
  <si>
    <t>愛媛県四国中央市</t>
  </si>
  <si>
    <t>高知県安芸市</t>
  </si>
  <si>
    <t>高知県須崎市</t>
  </si>
  <si>
    <t>高知県宿毛市</t>
    <rPh sb="0" eb="3">
      <t>コウチケン</t>
    </rPh>
    <rPh sb="3" eb="6">
      <t>スクモシ</t>
    </rPh>
    <phoneticPr fontId="1"/>
  </si>
  <si>
    <t>高知県四万十市</t>
  </si>
  <si>
    <t>高知県香美市</t>
  </si>
  <si>
    <t>福岡県流域</t>
    <rPh sb="3" eb="5">
      <t>リュウイキ</t>
    </rPh>
    <phoneticPr fontId="1"/>
  </si>
  <si>
    <t>福岡県飯塚市</t>
  </si>
  <si>
    <t>福岡県行橋市</t>
  </si>
  <si>
    <t>福岡県筑紫野市</t>
  </si>
  <si>
    <t>福岡県春日市</t>
  </si>
  <si>
    <t>福岡県太宰府市</t>
    <rPh sb="3" eb="6">
      <t>ダザイフ</t>
    </rPh>
    <rPh sb="6" eb="7">
      <t>シ</t>
    </rPh>
    <phoneticPr fontId="1"/>
  </si>
  <si>
    <t>福岡県糸島市</t>
  </si>
  <si>
    <t>佐賀県武雄市</t>
  </si>
  <si>
    <t>佐賀県鹿島市</t>
  </si>
  <si>
    <t>長崎県佐世保市</t>
  </si>
  <si>
    <t>長崎県島原市</t>
    <rPh sb="0" eb="3">
      <t>ナガサキケン</t>
    </rPh>
    <phoneticPr fontId="1"/>
  </si>
  <si>
    <t>長崎県諫早市</t>
    <rPh sb="0" eb="3">
      <t>ナガサキケン</t>
    </rPh>
    <phoneticPr fontId="1"/>
  </si>
  <si>
    <t>長崎県大村市</t>
    <rPh sb="0" eb="3">
      <t>ナガサキケン</t>
    </rPh>
    <phoneticPr fontId="1"/>
  </si>
  <si>
    <t>長崎県五島市</t>
    <rPh sb="0" eb="3">
      <t>ナガサキケン</t>
    </rPh>
    <phoneticPr fontId="1"/>
  </si>
  <si>
    <t>長崎県佐々町</t>
    <rPh sb="0" eb="3">
      <t>ナガサキケン</t>
    </rPh>
    <phoneticPr fontId="1"/>
  </si>
  <si>
    <t>長崎県新上五島町</t>
    <rPh sb="0" eb="3">
      <t>ナガサキケン</t>
    </rPh>
    <phoneticPr fontId="1"/>
  </si>
  <si>
    <t>熊本県八代市</t>
  </si>
  <si>
    <t>熊本県人吉市</t>
    <rPh sb="3" eb="6">
      <t>ヒトヨシシ</t>
    </rPh>
    <phoneticPr fontId="1"/>
  </si>
  <si>
    <t>熊本県荒尾市</t>
    <rPh sb="3" eb="6">
      <t>アラオシ</t>
    </rPh>
    <phoneticPr fontId="1"/>
  </si>
  <si>
    <t>熊本県水俣市</t>
    <rPh sb="3" eb="6">
      <t>ミナマタシ</t>
    </rPh>
    <phoneticPr fontId="1"/>
  </si>
  <si>
    <t>熊本県玉名市</t>
    <rPh sb="3" eb="5">
      <t>タマナ</t>
    </rPh>
    <phoneticPr fontId="21"/>
  </si>
  <si>
    <t>熊本県山鹿市</t>
    <rPh sb="3" eb="5">
      <t>ヤマガ</t>
    </rPh>
    <phoneticPr fontId="1"/>
  </si>
  <si>
    <t>熊本県菊池市</t>
    <rPh sb="3" eb="6">
      <t>キクチシ</t>
    </rPh>
    <phoneticPr fontId="1"/>
  </si>
  <si>
    <t>熊本県宇土市</t>
    <rPh sb="3" eb="6">
      <t>ウトシ</t>
    </rPh>
    <phoneticPr fontId="1"/>
  </si>
  <si>
    <t>熊本県天草市</t>
    <rPh sb="3" eb="5">
      <t>アマクサ</t>
    </rPh>
    <rPh sb="5" eb="6">
      <t>シ</t>
    </rPh>
    <phoneticPr fontId="1"/>
  </si>
  <si>
    <t>熊本県合志市</t>
    <rPh sb="3" eb="5">
      <t>コウシ</t>
    </rPh>
    <rPh sb="5" eb="6">
      <t>シ</t>
    </rPh>
    <phoneticPr fontId="1"/>
  </si>
  <si>
    <t>大分県大分市</t>
  </si>
  <si>
    <t>大分県中津市</t>
  </si>
  <si>
    <t>大分県日田市</t>
  </si>
  <si>
    <t>宮崎県都城市</t>
  </si>
  <si>
    <t>宮崎県日向市</t>
  </si>
  <si>
    <t>鹿児島県薩摩川内市</t>
    <rPh sb="4" eb="9">
      <t>サツマセンダイシ</t>
    </rPh>
    <phoneticPr fontId="1"/>
  </si>
  <si>
    <t>鹿児島県日置市</t>
  </si>
  <si>
    <t>鹿児島県南さつま市</t>
    <rPh sb="4" eb="5">
      <t>ミナミ</t>
    </rPh>
    <phoneticPr fontId="1"/>
  </si>
  <si>
    <t>沖縄県那覇市</t>
  </si>
  <si>
    <t>沖縄県宜野湾市</t>
  </si>
  <si>
    <t>沖縄県浦添市</t>
  </si>
  <si>
    <t>沖縄県沖縄市</t>
  </si>
  <si>
    <t>沖縄県豊見城市</t>
  </si>
  <si>
    <t>沖縄県糸満市</t>
  </si>
  <si>
    <t>【下水道管路の全国特別重点調査（優先実施箇所以外）の地方公共団体別の結果（令和８年２月末時点）】</t>
    <rPh sb="22" eb="24">
      <t>イガイ</t>
    </rPh>
    <rPh sb="26" eb="33">
      <t>チホウコウキョウダンタイベツ</t>
    </rPh>
    <rPh sb="34" eb="36">
      <t>ケッカ</t>
    </rPh>
    <rPh sb="37" eb="39">
      <t>レイワ</t>
    </rPh>
    <rPh sb="40" eb="41">
      <t>ネン</t>
    </rPh>
    <rPh sb="43" eb="44">
      <t>マツ</t>
    </rPh>
    <phoneticPr fontId="1"/>
  </si>
  <si>
    <t>※緊急度
Ⅰ：原則1年以内に速やかな対策を実施
Ⅱ：応急措置を実施した上で、5年以内に対策を実施
・要対策延長とは、対策が必要と見込まれる推計延長</t>
    <rPh sb="1" eb="4">
      <t>キンキュウド</t>
    </rPh>
    <rPh sb="7" eb="9">
      <t>ゲンソク</t>
    </rPh>
    <rPh sb="10" eb="13">
      <t>ネンイナイ</t>
    </rPh>
    <rPh sb="14" eb="15">
      <t>スミ</t>
    </rPh>
    <rPh sb="18" eb="20">
      <t>タイサク</t>
    </rPh>
    <rPh sb="21" eb="23">
      <t>ジッシ</t>
    </rPh>
    <rPh sb="26" eb="30">
      <t>オウキュウソチ</t>
    </rPh>
    <rPh sb="31" eb="33">
      <t>ジッシ</t>
    </rPh>
    <rPh sb="35" eb="36">
      <t>ウエ</t>
    </rPh>
    <rPh sb="39" eb="42">
      <t>ネンイナイ</t>
    </rPh>
    <rPh sb="43" eb="45">
      <t>タイサク</t>
    </rPh>
    <rPh sb="46" eb="48">
      <t>ジッシ</t>
    </rPh>
    <rPh sb="50" eb="55">
      <t>ヨウタイサクエンチョウ</t>
    </rPh>
    <rPh sb="58" eb="60">
      <t>タイサク</t>
    </rPh>
    <rPh sb="61" eb="63">
      <t>ヒツヨウ</t>
    </rPh>
    <rPh sb="64" eb="66">
      <t>ミコ</t>
    </rPh>
    <rPh sb="69" eb="73">
      <t>スイケイエンチョウ</t>
    </rPh>
    <phoneticPr fontId="1"/>
  </si>
  <si>
    <t>目視調査実施済み延長</t>
    <rPh sb="0" eb="2">
      <t>モクシ</t>
    </rPh>
    <rPh sb="2" eb="4">
      <t>チョウサ</t>
    </rPh>
    <rPh sb="4" eb="6">
      <t>ジッシ</t>
    </rPh>
    <rPh sb="6" eb="7">
      <t>ズ</t>
    </rPh>
    <rPh sb="8" eb="10">
      <t>エンチョウ</t>
    </rPh>
    <phoneticPr fontId="1"/>
  </si>
  <si>
    <t>目視調査・打音調査等の結果</t>
    <rPh sb="0" eb="4">
      <t>モクシチョウサ</t>
    </rPh>
    <rPh sb="5" eb="10">
      <t>ダオンチョウサナド</t>
    </rPh>
    <rPh sb="11" eb="13">
      <t>ケッカ</t>
    </rPh>
    <phoneticPr fontId="1"/>
  </si>
  <si>
    <t>緊急度Ⅰと判定されたマンホール間延長
（目視調査・打音調査等において緊急度Ⅰ
と判定された延長）</t>
    <rPh sb="5" eb="7">
      <t>ハンテイ</t>
    </rPh>
    <rPh sb="15" eb="16">
      <t>アイダ</t>
    </rPh>
    <rPh sb="16" eb="18">
      <t>エンチョウ</t>
    </rPh>
    <rPh sb="20" eb="24">
      <t>モクシチョウサ</t>
    </rPh>
    <phoneticPr fontId="1"/>
  </si>
  <si>
    <t>緊急度Ⅰの要対策延長</t>
    <rPh sb="0" eb="3">
      <t>キンキュウド</t>
    </rPh>
    <rPh sb="5" eb="10">
      <t>ヨウタイサクエンチョウ</t>
    </rPh>
    <phoneticPr fontId="1"/>
  </si>
  <si>
    <t>緊急度Ⅱの要対策延長</t>
    <rPh sb="0" eb="3">
      <t>キンキュウド</t>
    </rPh>
    <rPh sb="5" eb="10">
      <t>ヨウタイサクエンチョウ</t>
    </rPh>
    <phoneticPr fontId="1"/>
  </si>
  <si>
    <t>緊急度Ⅱと判定されたマンホール間延長
（目視調査・打音調査等において緊急度Ⅱ
と判定された延長）</t>
    <rPh sb="5" eb="7">
      <t>ハンテイ</t>
    </rPh>
    <rPh sb="15" eb="16">
      <t>アイダ</t>
    </rPh>
    <rPh sb="16" eb="18">
      <t>エンチョウ</t>
    </rPh>
    <phoneticPr fontId="1"/>
  </si>
  <si>
    <t>異状なしまたは
軽度の異状
（目視調査・打音調査等において緊急度ⅠまたはⅡと判定されなかった延長）</t>
    <rPh sb="0" eb="2">
      <t>イジョウ</t>
    </rPh>
    <rPh sb="8" eb="10">
      <t>ケイド</t>
    </rPh>
    <rPh sb="11" eb="13">
      <t>イジョウ</t>
    </rPh>
    <rPh sb="15" eb="19">
      <t>モクシチョウサ</t>
    </rPh>
    <rPh sb="20" eb="25">
      <t>ダオンチョウサトウ</t>
    </rPh>
    <rPh sb="46" eb="48">
      <t>エンチョウ</t>
    </rPh>
    <phoneticPr fontId="1"/>
  </si>
  <si>
    <t>判定未了延長
（打音調査等の未実施延長を含む）</t>
    <rPh sb="0" eb="2">
      <t>ハンテイ</t>
    </rPh>
    <rPh sb="2" eb="4">
      <t>ミリョウ</t>
    </rPh>
    <rPh sb="4" eb="6">
      <t>エンチョウ</t>
    </rPh>
    <rPh sb="8" eb="12">
      <t>ダオンチョウサ</t>
    </rPh>
    <rPh sb="12" eb="13">
      <t>ナド</t>
    </rPh>
    <rPh sb="14" eb="19">
      <t>ミジッシエンチョウ</t>
    </rPh>
    <rPh sb="20" eb="21">
      <t>フク</t>
    </rPh>
    <phoneticPr fontId="1"/>
  </si>
  <si>
    <t>空洞調査実施済み延長
（空洞調査とは、路面下空洞調査、簡易な貫入試験、管路内からの空洞調査等）</t>
    <rPh sb="0" eb="4">
      <t>クウドウチョウサ</t>
    </rPh>
    <rPh sb="4" eb="7">
      <t>ジッシズ</t>
    </rPh>
    <rPh sb="8" eb="10">
      <t>エンチョウ</t>
    </rPh>
    <rPh sb="12" eb="16">
      <t>クウドウチョウサ</t>
    </rPh>
    <rPh sb="19" eb="21">
      <t>ロメン</t>
    </rPh>
    <rPh sb="21" eb="22">
      <t>シタ</t>
    </rPh>
    <rPh sb="22" eb="24">
      <t>クウドウ</t>
    </rPh>
    <rPh sb="24" eb="26">
      <t>チョウサ</t>
    </rPh>
    <rPh sb="27" eb="29">
      <t>カンイ</t>
    </rPh>
    <rPh sb="30" eb="32">
      <t>カンニュウ</t>
    </rPh>
    <rPh sb="32" eb="34">
      <t>シケン</t>
    </rPh>
    <rPh sb="35" eb="37">
      <t>カンロ</t>
    </rPh>
    <rPh sb="37" eb="38">
      <t>ナイ</t>
    </rPh>
    <rPh sb="41" eb="43">
      <t>クウドウ</t>
    </rPh>
    <rPh sb="43" eb="45">
      <t>チョウサ</t>
    </rPh>
    <rPh sb="45" eb="46">
      <t>ナド</t>
    </rPh>
    <phoneticPr fontId="1"/>
  </si>
  <si>
    <r>
      <t xml:space="preserve">空洞が確認された箇所数
</t>
    </r>
    <r>
      <rPr>
        <sz val="9"/>
        <color theme="1"/>
        <rFont val="Meiryo UI"/>
        <family val="3"/>
        <charset val="128"/>
      </rPr>
      <t>（空洞があることが確定した箇所数）</t>
    </r>
    <rPh sb="0" eb="2">
      <t>クウドウ</t>
    </rPh>
    <rPh sb="3" eb="5">
      <t>カクニン</t>
    </rPh>
    <rPh sb="8" eb="10">
      <t>カショ</t>
    </rPh>
    <rPh sb="10" eb="11">
      <t>カズ</t>
    </rPh>
    <rPh sb="13" eb="15">
      <t>クウドウ</t>
    </rPh>
    <rPh sb="21" eb="23">
      <t>カクテイ</t>
    </rPh>
    <rPh sb="25" eb="28">
      <t>カショスウ</t>
    </rPh>
    <phoneticPr fontId="1"/>
  </si>
  <si>
    <t>全国特別重点調査の対象延長（優先実施箇所）</t>
    <rPh sb="0" eb="2">
      <t>ゼンコク</t>
    </rPh>
    <rPh sb="2" eb="4">
      <t>トクベツ</t>
    </rPh>
    <rPh sb="4" eb="6">
      <t>ジュウテン</t>
    </rPh>
    <rPh sb="6" eb="8">
      <t>チョウサ</t>
    </rPh>
    <rPh sb="9" eb="11">
      <t>タイショウ</t>
    </rPh>
    <rPh sb="11" eb="13">
      <t>エンチョウ</t>
    </rPh>
    <rPh sb="14" eb="16">
      <t>ユウセン</t>
    </rPh>
    <rPh sb="16" eb="18">
      <t>ジッシ</t>
    </rPh>
    <rPh sb="18" eb="20">
      <t>カショ</t>
    </rPh>
    <phoneticPr fontId="1"/>
  </si>
  <si>
    <t xml:space="preserve">全国特別重点調査の対象延長（優先実施箇所以外）
</t>
    <rPh sb="0" eb="2">
      <t>ゼンコク</t>
    </rPh>
    <rPh sb="2" eb="4">
      <t>トクベツ</t>
    </rPh>
    <rPh sb="4" eb="6">
      <t>ジュウテン</t>
    </rPh>
    <rPh sb="6" eb="8">
      <t>チョウサ</t>
    </rPh>
    <rPh sb="9" eb="11">
      <t>タイショウ</t>
    </rPh>
    <rPh sb="11" eb="13">
      <t>エンチョウ</t>
    </rPh>
    <rPh sb="14" eb="16">
      <t>ユウセン</t>
    </rPh>
    <rPh sb="16" eb="18">
      <t>ジッシ</t>
    </rPh>
    <rPh sb="18" eb="20">
      <t>カショ</t>
    </rPh>
    <rPh sb="20" eb="22">
      <t>イガイ</t>
    </rPh>
    <phoneticPr fontId="1"/>
  </si>
  <si>
    <t>目視調査実施済み延長</t>
    <phoneticPr fontId="1"/>
  </si>
  <si>
    <t>目視調査の結果</t>
    <rPh sb="5" eb="7">
      <t>ケッカ</t>
    </rPh>
    <phoneticPr fontId="1"/>
  </si>
  <si>
    <t>緊急度Ⅰと判定されたマンホール間延長
（目視調査において緊急度Ⅰと判定された延長）</t>
    <rPh sb="5" eb="7">
      <t>ハンテイ</t>
    </rPh>
    <rPh sb="15" eb="16">
      <t>アイダ</t>
    </rPh>
    <rPh sb="16" eb="18">
      <t>エンチョウ</t>
    </rPh>
    <rPh sb="20" eb="22">
      <t>モクシ</t>
    </rPh>
    <phoneticPr fontId="1"/>
  </si>
  <si>
    <t>緊急度Ⅱと判定されたマンホール間延長
（目視調査において緊急度Ⅱと判定された延長）</t>
    <rPh sb="5" eb="7">
      <t>ハンテイ</t>
    </rPh>
    <rPh sb="15" eb="16">
      <t>アイダ</t>
    </rPh>
    <rPh sb="16" eb="18">
      <t>エンチョウ</t>
    </rPh>
    <rPh sb="20" eb="22">
      <t>モクシ</t>
    </rPh>
    <phoneticPr fontId="1"/>
  </si>
  <si>
    <t>異状なしまたは
軽度の異状
（目視調査において緊急度ⅠまたはⅡと判定されなかった延長）</t>
    <rPh sb="0" eb="2">
      <t>イジョウ</t>
    </rPh>
    <rPh sb="8" eb="10">
      <t>ケイド</t>
    </rPh>
    <rPh sb="11" eb="13">
      <t>イジョウ</t>
    </rPh>
    <rPh sb="15" eb="17">
      <t>モクシ</t>
    </rPh>
    <phoneticPr fontId="1"/>
  </si>
  <si>
    <t>判定未了延長</t>
    <rPh sb="0" eb="2">
      <t>ハンテイ</t>
    </rPh>
    <rPh sb="2" eb="4">
      <t>ミリョウ</t>
    </rPh>
    <rPh sb="4" eb="6">
      <t>エンチョウ</t>
    </rPh>
    <phoneticPr fontId="1"/>
  </si>
  <si>
    <t>未了延長</t>
    <rPh sb="0" eb="4">
      <t>ミリョウエンチョウ</t>
    </rPh>
    <phoneticPr fontId="1"/>
  </si>
  <si>
    <t>空洞調査実施済み延長
（空洞調査とは、路面下空洞調査、簡易な貫入試験、管路内からの空洞調査等）</t>
    <rPh sb="0" eb="2">
      <t>クウドウ</t>
    </rPh>
    <rPh sb="2" eb="4">
      <t>チョウサ</t>
    </rPh>
    <rPh sb="4" eb="6">
      <t>ジッシ</t>
    </rPh>
    <rPh sb="6" eb="7">
      <t>ズ</t>
    </rPh>
    <rPh sb="8" eb="10">
      <t>エンチョウ</t>
    </rPh>
    <rPh sb="12" eb="14">
      <t>クウドウ</t>
    </rPh>
    <rPh sb="14" eb="16">
      <t>チョウサ</t>
    </rPh>
    <rPh sb="19" eb="21">
      <t>ロメン</t>
    </rPh>
    <rPh sb="21" eb="22">
      <t>シタ</t>
    </rPh>
    <rPh sb="22" eb="24">
      <t>クウドウ</t>
    </rPh>
    <rPh sb="24" eb="26">
      <t>チョウサ</t>
    </rPh>
    <rPh sb="27" eb="29">
      <t>カンイ</t>
    </rPh>
    <rPh sb="30" eb="32">
      <t>カンニュウ</t>
    </rPh>
    <rPh sb="32" eb="34">
      <t>シケン</t>
    </rPh>
    <rPh sb="35" eb="37">
      <t>カンロ</t>
    </rPh>
    <rPh sb="37" eb="38">
      <t>ナイ</t>
    </rPh>
    <rPh sb="41" eb="43">
      <t>クウドウ</t>
    </rPh>
    <rPh sb="43" eb="46">
      <t>チョウサナド</t>
    </rPh>
    <phoneticPr fontId="1"/>
  </si>
  <si>
    <t>調査困難延長</t>
    <rPh sb="0" eb="2">
      <t>チョウサ</t>
    </rPh>
    <rPh sb="2" eb="4">
      <t>コンナン</t>
    </rPh>
    <rPh sb="4" eb="6">
      <t>エンチョウ</t>
    </rPh>
    <phoneticPr fontId="1"/>
  </si>
  <si>
    <t>下水道管路の全国特別重点調査の結果　茨城県</t>
    <rPh sb="15" eb="17">
      <t>ケッカ</t>
    </rPh>
    <rPh sb="18" eb="20">
      <t>イバラキ</t>
    </rPh>
    <rPh sb="20" eb="21">
      <t>ケン</t>
    </rPh>
    <phoneticPr fontId="1"/>
  </si>
  <si>
    <t>【優先実施箇所】</t>
    <rPh sb="1" eb="3">
      <t>ユウセン</t>
    </rPh>
    <rPh sb="3" eb="5">
      <t>ジッシ</t>
    </rPh>
    <rPh sb="5" eb="7">
      <t>カショ</t>
    </rPh>
    <phoneticPr fontId="1"/>
  </si>
  <si>
    <t>単位：km</t>
    <rPh sb="0" eb="2">
      <t>タンイ</t>
    </rPh>
    <phoneticPr fontId="1"/>
  </si>
  <si>
    <t>地方公共団体名</t>
    <rPh sb="0" eb="2">
      <t>チホウ</t>
    </rPh>
    <rPh sb="2" eb="4">
      <t>コウキョウ</t>
    </rPh>
    <rPh sb="4" eb="6">
      <t>ダンタイ</t>
    </rPh>
    <rPh sb="6" eb="7">
      <t>メイ</t>
    </rPh>
    <phoneticPr fontId="1"/>
  </si>
  <si>
    <t>対象延長</t>
    <rPh sb="0" eb="2">
      <t>タイショウ</t>
    </rPh>
    <rPh sb="2" eb="4">
      <t>エンチョウ</t>
    </rPh>
    <phoneticPr fontId="1"/>
  </si>
  <si>
    <t>緊急度Ⅰ</t>
    <rPh sb="0" eb="3">
      <t>キンキュウド</t>
    </rPh>
    <phoneticPr fontId="1"/>
  </si>
  <si>
    <t>緊急度Ⅱ</t>
    <rPh sb="0" eb="3">
      <t>キンキュウド</t>
    </rPh>
    <phoneticPr fontId="1"/>
  </si>
  <si>
    <t>【優先実施箇所以外】</t>
    <rPh sb="7" eb="9">
      <t>イガイ</t>
    </rPh>
    <phoneticPr fontId="1"/>
  </si>
  <si>
    <t>ひたちなか・東海広域事務組合</t>
    <rPh sb="6" eb="8">
      <t>トウカイ</t>
    </rPh>
    <rPh sb="8" eb="14">
      <t>コウイキジムクミアイ</t>
    </rPh>
    <phoneticPr fontId="1"/>
  </si>
  <si>
    <t>取手地方広域下水道組合</t>
  </si>
  <si>
    <t>利根町</t>
  </si>
  <si>
    <t>五霞町</t>
  </si>
  <si>
    <t>東海村</t>
    <rPh sb="0" eb="3">
      <t>トウカイムラ</t>
    </rPh>
    <phoneticPr fontId="1"/>
  </si>
  <si>
    <t>つくばみらい市</t>
  </si>
  <si>
    <t>神栖市</t>
    <rPh sb="0" eb="2">
      <t>カミス</t>
    </rPh>
    <rPh sb="2" eb="3">
      <t>シ</t>
    </rPh>
    <phoneticPr fontId="21"/>
  </si>
  <si>
    <t>坂東市</t>
  </si>
  <si>
    <t>常陸大宮市</t>
  </si>
  <si>
    <t>守谷市</t>
  </si>
  <si>
    <t>鹿嶋市</t>
    <rPh sb="0" eb="3">
      <t>カシマシ</t>
    </rPh>
    <phoneticPr fontId="21"/>
  </si>
  <si>
    <t>ひたちなか市</t>
  </si>
  <si>
    <t>2万3121</t>
    <rPh sb="1" eb="2">
      <t>マン</t>
    </rPh>
    <phoneticPr fontId="1"/>
  </si>
  <si>
    <t>つくば市</t>
  </si>
  <si>
    <t>牛久市</t>
  </si>
  <si>
    <t>常総市</t>
  </si>
  <si>
    <t>龍ケ崎市</t>
  </si>
  <si>
    <t>結城市</t>
  </si>
  <si>
    <t>土浦市</t>
  </si>
  <si>
    <t>日立市</t>
  </si>
  <si>
    <t>10万8243</t>
    <rPh sb="2" eb="3">
      <t>マン</t>
    </rPh>
    <phoneticPr fontId="1"/>
  </si>
  <si>
    <t>水戸市</t>
  </si>
  <si>
    <t>県流域</t>
    <rPh sb="0" eb="1">
      <t>ケン</t>
    </rPh>
    <rPh sb="1" eb="3">
      <t>リュウイキ</t>
    </rPh>
    <phoneticPr fontId="1"/>
  </si>
  <si>
    <t>3万1210</t>
    <rPh sb="1" eb="2">
      <t>マン</t>
    </rPh>
    <phoneticPr fontId="1"/>
  </si>
  <si>
    <t>県流域等</t>
    <rPh sb="0" eb="1">
      <t>ケン</t>
    </rPh>
    <rPh sb="3" eb="4">
      <t>トウ</t>
    </rPh>
    <phoneticPr fontId="1"/>
  </si>
  <si>
    <t>単位：m</t>
    <rPh sb="0" eb="2">
      <t>タンイ</t>
    </rPh>
    <phoneticPr fontId="1"/>
  </si>
  <si>
    <t>下水道管路の全国特別重点調査の結果　</t>
    <rPh sb="15" eb="17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</si>
</sst>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0.000_ "/>
    <numFmt numFmtId="178" formatCode="0.0000"/>
  </numFmts>
  <fonts count="3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0"/>
      <name val="Meiryo UI"/>
      <family val="3"/>
      <charset val="128"/>
    </font>
    <font>
      <u/>
      <sz val="11"/>
      <color indexed="12"/>
      <name val="ＭＳ 明朝"/>
      <family val="1"/>
    </font>
    <font>
      <sz val="12"/>
      <color theme="0"/>
      <name val="Meiryo UI"/>
      <family val="3"/>
      <charset val="128"/>
    </font>
    <font>
      <sz val="11"/>
      <name val="Meiryo UI"/>
      <family val="3"/>
    </font>
    <font>
      <sz val="14"/>
      <color theme="1"/>
      <name val="Meiryo UI"/>
      <family val="3"/>
      <charset val="128"/>
    </font>
    <font>
      <sz val="6"/>
      <name val="游ゴシック"/>
      <family val="3"/>
    </font>
    <font>
      <sz val="14"/>
      <name val="Meiryo UI"/>
      <family val="3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4"/>
      <name val="Meiryo"/>
      <family val="3"/>
      <charset val="128"/>
    </font>
    <font>
      <sz val="14"/>
      <color rgb="FFFF0000"/>
      <name val="Meiryo UI"/>
      <family val="3"/>
      <charset val="128"/>
    </font>
    <font>
      <sz val="11"/>
      <color rgb="FFFF0000"/>
      <name val="Meiryo UI"/>
      <family val="3"/>
    </font>
    <font>
      <b/>
      <sz val="11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806000"/>
        <bgColor indexed="64"/>
      </patternFill>
    </fill>
    <fill>
      <patternFill patternType="solid">
        <fgColor rgb="FF833C0C"/>
        <bgColor indexed="64"/>
      </patternFill>
    </fill>
    <fill>
      <patternFill patternType="solid">
        <fgColor rgb="FF5A00B4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vertical="center"/>
    </xf>
    <xf numFmtId="0" fontId="5" fillId="0" borderId="0">
      <alignment vertical="center"/>
    </xf>
    <xf numFmtId="38" fontId="6" fillId="0" borderId="0" applyFont="0" applyFill="0" applyBorder="0" applyAlignment="0" applyProtection="0"/>
    <xf numFmtId="0" fontId="3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140">
    <xf numFmtId="0" fontId="0" fillId="0" borderId="0" xfId="0">
      <alignment vertical="center"/>
    </xf>
    <xf numFmtId="0" fontId="0" fillId="0" borderId="2" xfId="0" applyBorder="1">
      <alignment vertical="center"/>
    </xf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0" fontId="0" fillId="0" borderId="1" xfId="0" applyBorder="1">
      <alignment vertical="center"/>
    </xf>
    <xf numFmtId="0" fontId="3" fillId="0" borderId="4" xfId="0" applyFont="1" applyBorder="1" applyAlignment="1"/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2" borderId="7" xfId="0" applyFill="1" applyBorder="1" applyAlignment="1">
      <alignment horizontal="center" vertical="center"/>
    </xf>
    <xf numFmtId="0" fontId="10" fillId="0" borderId="0" xfId="0" applyFo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6" fillId="10" borderId="13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12" fillId="0" borderId="0" xfId="0" applyFont="1">
      <alignment vertical="center"/>
    </xf>
    <xf numFmtId="0" fontId="10" fillId="7" borderId="2" xfId="0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22" fillId="0" borderId="2" xfId="0" applyFont="1" applyBorder="1" applyAlignment="1">
      <alignment horizontal="center" vertical="center"/>
    </xf>
    <xf numFmtId="176" fontId="23" fillId="0" borderId="6" xfId="0" applyNumberFormat="1" applyFont="1" applyBorder="1">
      <alignment vertical="center"/>
    </xf>
    <xf numFmtId="176" fontId="23" fillId="0" borderId="2" xfId="0" applyNumberFormat="1" applyFont="1" applyBorder="1">
      <alignment vertical="center"/>
    </xf>
    <xf numFmtId="1" fontId="23" fillId="0" borderId="2" xfId="0" applyNumberFormat="1" applyFont="1" applyBorder="1">
      <alignment vertical="center"/>
    </xf>
    <xf numFmtId="176" fontId="23" fillId="0" borderId="6" xfId="0" applyNumberFormat="1" applyFont="1" applyBorder="1" applyAlignment="1">
      <alignment vertical="center" wrapText="1"/>
    </xf>
    <xf numFmtId="176" fontId="23" fillId="0" borderId="2" xfId="0" applyNumberFormat="1" applyFont="1" applyBorder="1" applyAlignment="1">
      <alignment vertical="center" wrapText="1"/>
    </xf>
    <xf numFmtId="1" fontId="23" fillId="0" borderId="2" xfId="0" applyNumberFormat="1" applyFont="1" applyBorder="1" applyAlignment="1">
      <alignment vertical="center" wrapText="1"/>
    </xf>
    <xf numFmtId="0" fontId="23" fillId="0" borderId="2" xfId="0" applyFont="1" applyBorder="1" applyAlignment="1">
      <alignment horizontal="center" vertical="center"/>
    </xf>
    <xf numFmtId="176" fontId="23" fillId="0" borderId="2" xfId="1" applyNumberFormat="1" applyFont="1" applyBorder="1">
      <alignment vertical="center"/>
    </xf>
    <xf numFmtId="1" fontId="23" fillId="0" borderId="2" xfId="1" applyNumberFormat="1" applyFont="1" applyBorder="1">
      <alignment vertical="center"/>
    </xf>
    <xf numFmtId="0" fontId="23" fillId="0" borderId="2" xfId="13" applyFont="1" applyBorder="1" applyAlignment="1">
      <alignment horizontal="center" vertical="center"/>
    </xf>
    <xf numFmtId="176" fontId="23" fillId="0" borderId="6" xfId="13" applyNumberFormat="1" applyFont="1" applyBorder="1">
      <alignment vertical="center"/>
    </xf>
    <xf numFmtId="176" fontId="23" fillId="0" borderId="2" xfId="13" applyNumberFormat="1" applyFont="1" applyBorder="1">
      <alignment vertical="center"/>
    </xf>
    <xf numFmtId="1" fontId="23" fillId="0" borderId="2" xfId="13" applyNumberFormat="1" applyFont="1" applyBorder="1">
      <alignment vertical="center"/>
    </xf>
    <xf numFmtId="1" fontId="23" fillId="0" borderId="6" xfId="0" applyNumberFormat="1" applyFont="1" applyBorder="1">
      <alignment vertical="center"/>
    </xf>
    <xf numFmtId="176" fontId="23" fillId="0" borderId="6" xfId="14" applyNumberFormat="1" applyFont="1" applyFill="1" applyBorder="1">
      <alignment vertical="center"/>
    </xf>
    <xf numFmtId="176" fontId="23" fillId="0" borderId="2" xfId="14" applyNumberFormat="1" applyFont="1" applyFill="1" applyBorder="1">
      <alignment vertical="center"/>
    </xf>
    <xf numFmtId="1" fontId="23" fillId="0" borderId="2" xfId="14" applyNumberFormat="1" applyFont="1" applyFill="1" applyBorder="1">
      <alignment vertical="center"/>
    </xf>
    <xf numFmtId="176" fontId="23" fillId="0" borderId="2" xfId="14" applyNumberFormat="1" applyFont="1" applyFill="1" applyBorder="1" applyAlignment="1">
      <alignment vertical="center"/>
    </xf>
    <xf numFmtId="0" fontId="23" fillId="0" borderId="2" xfId="0" applyFont="1" applyBorder="1" applyAlignment="1">
      <alignment horizontal="center" vertical="center" shrinkToFit="1"/>
    </xf>
    <xf numFmtId="177" fontId="10" fillId="0" borderId="0" xfId="0" applyNumberFormat="1" applyFont="1">
      <alignment vertical="center"/>
    </xf>
    <xf numFmtId="0" fontId="2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4" borderId="11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6" fillId="11" borderId="13" xfId="0" applyFont="1" applyFill="1" applyBorder="1" applyAlignment="1">
      <alignment horizontal="center" vertical="center" wrapText="1"/>
    </xf>
    <xf numFmtId="0" fontId="16" fillId="12" borderId="13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22" fillId="0" borderId="2" xfId="0" applyFont="1" applyBorder="1" applyAlignment="1">
      <alignment horizontal="center" vertical="center" shrinkToFit="1"/>
    </xf>
    <xf numFmtId="176" fontId="23" fillId="0" borderId="6" xfId="0" applyNumberFormat="1" applyFont="1" applyBorder="1" applyAlignment="1">
      <alignment horizontal="right" vertical="center"/>
    </xf>
    <xf numFmtId="176" fontId="23" fillId="0" borderId="2" xfId="0" applyNumberFormat="1" applyFont="1" applyBorder="1" applyAlignment="1">
      <alignment horizontal="right" vertical="center"/>
    </xf>
    <xf numFmtId="1" fontId="23" fillId="0" borderId="2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176" fontId="23" fillId="0" borderId="2" xfId="0" applyNumberFormat="1" applyFont="1" applyBorder="1" applyAlignment="1">
      <alignment horizontal="right" vertical="center" shrinkToFit="1"/>
    </xf>
    <xf numFmtId="0" fontId="25" fillId="0" borderId="15" xfId="0" applyFont="1" applyBorder="1" applyAlignment="1">
      <alignment horizontal="center" vertical="center" shrinkToFit="1"/>
    </xf>
    <xf numFmtId="176" fontId="25" fillId="0" borderId="15" xfId="0" applyNumberFormat="1" applyFont="1" applyBorder="1" applyAlignment="1">
      <alignment horizontal="right" vertical="center"/>
    </xf>
    <xf numFmtId="1" fontId="25" fillId="0" borderId="15" xfId="0" applyNumberFormat="1" applyFont="1" applyBorder="1" applyAlignment="1">
      <alignment horizontal="right" vertical="center"/>
    </xf>
    <xf numFmtId="176" fontId="22" fillId="0" borderId="2" xfId="0" applyNumberFormat="1" applyFont="1" applyBorder="1" applyAlignment="1">
      <alignment horizontal="right" vertical="center"/>
    </xf>
    <xf numFmtId="0" fontId="19" fillId="0" borderId="0" xfId="5" applyFont="1">
      <alignment vertical="center"/>
    </xf>
    <xf numFmtId="176" fontId="23" fillId="0" borderId="2" xfId="14" applyNumberFormat="1" applyFont="1" applyFill="1" applyBorder="1" applyAlignment="1">
      <alignment horizontal="right" vertical="center"/>
    </xf>
    <xf numFmtId="176" fontId="23" fillId="0" borderId="2" xfId="0" applyNumberFormat="1" applyFont="1" applyBorder="1" applyAlignment="1">
      <alignment horizontal="right" vertical="center" wrapText="1"/>
    </xf>
    <xf numFmtId="0" fontId="23" fillId="0" borderId="2" xfId="13" applyFont="1" applyBorder="1" applyAlignment="1">
      <alignment horizontal="center" vertical="center" shrinkToFit="1"/>
    </xf>
    <xf numFmtId="176" fontId="23" fillId="0" borderId="2" xfId="13" applyNumberFormat="1" applyFont="1" applyBorder="1" applyAlignment="1">
      <alignment horizontal="right" vertical="center"/>
    </xf>
    <xf numFmtId="0" fontId="27" fillId="0" borderId="0" xfId="0" applyFont="1">
      <alignment vertical="center"/>
    </xf>
    <xf numFmtId="0" fontId="22" fillId="0" borderId="2" xfId="15" applyFont="1" applyBorder="1" applyAlignment="1">
      <alignment horizontal="center" vertical="center" shrinkToFit="1"/>
    </xf>
    <xf numFmtId="176" fontId="22" fillId="0" borderId="2" xfId="15" applyNumberFormat="1" applyFont="1" applyBorder="1" applyAlignment="1">
      <alignment horizontal="right" vertical="center"/>
    </xf>
    <xf numFmtId="176" fontId="23" fillId="0" borderId="3" xfId="0" applyNumberFormat="1" applyFont="1" applyBorder="1" applyAlignment="1">
      <alignment horizontal="right" vertical="center"/>
    </xf>
    <xf numFmtId="176" fontId="23" fillId="0" borderId="2" xfId="10" applyNumberFormat="1" applyFont="1" applyFill="1" applyBorder="1" applyAlignment="1">
      <alignment horizontal="right" vertical="center"/>
    </xf>
    <xf numFmtId="0" fontId="23" fillId="0" borderId="2" xfId="0" applyFont="1" applyBorder="1" applyAlignment="1">
      <alignment horizontal="center" vertical="center" wrapText="1" shrinkToFit="1"/>
    </xf>
    <xf numFmtId="176" fontId="22" fillId="0" borderId="2" xfId="14" applyNumberFormat="1" applyFont="1" applyFill="1" applyBorder="1" applyAlignment="1">
      <alignment horizontal="right" vertical="center"/>
    </xf>
    <xf numFmtId="1" fontId="22" fillId="0" borderId="2" xfId="0" applyNumberFormat="1" applyFont="1" applyBorder="1" applyAlignment="1">
      <alignment horizontal="right" vertical="center"/>
    </xf>
    <xf numFmtId="1" fontId="26" fillId="0" borderId="2" xfId="0" applyNumberFormat="1" applyFont="1" applyBorder="1" applyAlignment="1">
      <alignment horizontal="right" vertical="center"/>
    </xf>
    <xf numFmtId="178" fontId="23" fillId="0" borderId="2" xfId="0" applyNumberFormat="1" applyFont="1" applyBorder="1" applyAlignment="1">
      <alignment horizontal="right" vertical="center"/>
    </xf>
    <xf numFmtId="0" fontId="10" fillId="9" borderId="2" xfId="0" applyFont="1" applyFill="1" applyBorder="1" applyAlignment="1">
      <alignment horizontal="center" vertical="center" wrapText="1"/>
    </xf>
    <xf numFmtId="0" fontId="16" fillId="13" borderId="11" xfId="0" applyFont="1" applyFill="1" applyBorder="1" applyAlignment="1">
      <alignment horizontal="center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16" fillId="13" borderId="2" xfId="0" applyFont="1" applyFill="1" applyBorder="1" applyAlignment="1">
      <alignment horizontal="center" vertical="center"/>
    </xf>
    <xf numFmtId="0" fontId="29" fillId="14" borderId="0" xfId="0" applyFont="1" applyFill="1">
      <alignment vertical="center"/>
    </xf>
    <xf numFmtId="0" fontId="29" fillId="14" borderId="0" xfId="0" applyFont="1" applyFill="1" applyAlignment="1">
      <alignment horizontal="left" vertical="center"/>
    </xf>
    <xf numFmtId="0" fontId="29" fillId="14" borderId="0" xfId="0" applyFont="1" applyFill="1" applyAlignment="1">
      <alignment horizontal="left" vertical="top"/>
    </xf>
    <xf numFmtId="0" fontId="29" fillId="14" borderId="0" xfId="0" applyFont="1" applyFill="1" applyAlignment="1">
      <alignment horizontal="right" vertical="center"/>
    </xf>
    <xf numFmtId="0" fontId="30" fillId="14" borderId="2" xfId="0" applyFont="1" applyFill="1" applyBorder="1" applyAlignment="1">
      <alignment horizontal="center" vertical="center"/>
    </xf>
    <xf numFmtId="176" fontId="29" fillId="14" borderId="6" xfId="0" applyNumberFormat="1" applyFont="1" applyFill="1" applyBorder="1">
      <alignment vertical="center"/>
    </xf>
    <xf numFmtId="176" fontId="30" fillId="14" borderId="2" xfId="0" applyNumberFormat="1" applyFont="1" applyFill="1" applyBorder="1">
      <alignment vertical="center"/>
    </xf>
    <xf numFmtId="0" fontId="30" fillId="14" borderId="2" xfId="0" applyFont="1" applyFill="1" applyBorder="1" applyAlignment="1">
      <alignment horizontal="center" vertical="center" shrinkToFit="1"/>
    </xf>
    <xf numFmtId="176" fontId="30" fillId="14" borderId="2" xfId="0" applyNumberFormat="1" applyFont="1" applyFill="1" applyBorder="1" applyAlignment="1">
      <alignment horizontal="right" vertical="center"/>
    </xf>
    <xf numFmtId="0" fontId="29" fillId="2" borderId="2" xfId="0" applyFont="1" applyFill="1" applyBorder="1" applyAlignment="1">
      <alignment horizontal="center" vertical="center"/>
    </xf>
    <xf numFmtId="0" fontId="30" fillId="2" borderId="3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28" fillId="14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8" fillId="11" borderId="3" xfId="0" applyFont="1" applyFill="1" applyBorder="1" applyAlignment="1">
      <alignment horizontal="center" vertical="center" wrapText="1"/>
    </xf>
    <xf numFmtId="0" fontId="18" fillId="11" borderId="5" xfId="0" applyFont="1" applyFill="1" applyBorder="1" applyAlignment="1">
      <alignment horizontal="center" vertical="center" wrapText="1"/>
    </xf>
    <xf numFmtId="0" fontId="18" fillId="12" borderId="3" xfId="0" applyFont="1" applyFill="1" applyBorder="1" applyAlignment="1">
      <alignment horizontal="center" vertical="center" wrapText="1"/>
    </xf>
    <xf numFmtId="0" fontId="18" fillId="12" borderId="5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5" borderId="3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/>
    </xf>
    <xf numFmtId="0" fontId="18" fillId="8" borderId="2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/>
    </xf>
    <xf numFmtId="0" fontId="18" fillId="12" borderId="6" xfId="0" applyFont="1" applyFill="1" applyBorder="1" applyAlignment="1">
      <alignment horizontal="center" vertical="center"/>
    </xf>
    <xf numFmtId="0" fontId="18" fillId="12" borderId="16" xfId="0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0" fillId="14" borderId="2" xfId="0" applyFont="1" applyFill="1" applyBorder="1" applyAlignment="1">
      <alignment horizontal="right" vertical="center"/>
    </xf>
    <xf numFmtId="0" fontId="30" fillId="14" borderId="2" xfId="0" applyFont="1" applyFill="1" applyBorder="1">
      <alignment vertical="center"/>
    </xf>
    <xf numFmtId="0" fontId="29" fillId="14" borderId="6" xfId="0" applyFont="1" applyFill="1" applyBorder="1" applyAlignment="1">
      <alignment horizontal="right" vertical="center"/>
    </xf>
  </cellXfs>
  <cellStyles count="16">
    <cellStyle name="ハイパーリンク" xfId="12" xr:uid="{00000000-0005-0000-0000-000000000000}"/>
    <cellStyle name="ハイパーリンク 2" xfId="11" xr:uid="{00000000-0005-0000-0000-000001000000}"/>
    <cellStyle name="桁区切り" xfId="14" builtinId="6"/>
    <cellStyle name="桁区切り 2" xfId="10" xr:uid="{00000000-0005-0000-0000-000003000000}"/>
    <cellStyle name="桁区切り 2 2" xfId="2" xr:uid="{00000000-0005-0000-0000-000004000000}"/>
    <cellStyle name="標準" xfId="0" builtinId="0"/>
    <cellStyle name="標準 2" xfId="5" xr:uid="{00000000-0005-0000-0000-000006000000}"/>
    <cellStyle name="標準 2 3" xfId="3" xr:uid="{00000000-0005-0000-0000-000007000000}"/>
    <cellStyle name="標準 2 3 2" xfId="15" xr:uid="{19609B67-8B33-47B6-A9D7-5855F270A466}"/>
    <cellStyle name="標準 2 4" xfId="13" xr:uid="{D27512D5-410B-4C62-946F-9D58B72C11B0}"/>
    <cellStyle name="標準 3" xfId="1" xr:uid="{00000000-0005-0000-0000-000008000000}"/>
    <cellStyle name="標準 3 2" xfId="6" xr:uid="{00000000-0005-0000-0000-000009000000}"/>
    <cellStyle name="標準 3 3" xfId="7" xr:uid="{00000000-0005-0000-0000-00000A000000}"/>
    <cellStyle name="標準 4" xfId="8" xr:uid="{00000000-0005-0000-0000-00000B000000}"/>
    <cellStyle name="標準 5" xfId="9" xr:uid="{00000000-0005-0000-0000-00000C000000}"/>
    <cellStyle name="標準 6" xfId="4" xr:uid="{00000000-0005-0000-0000-00000D000000}"/>
  </cellStyles>
  <dxfs count="4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5A00B4"/>
      <color rgb="FF0033CC"/>
      <color rgb="FF0000C4"/>
      <color rgb="FF6666FF"/>
      <color rgb="FFCC99FF"/>
      <color rgb="FFCC66FF"/>
      <color rgb="FF833C0C"/>
      <color rgb="FF806000"/>
      <color rgb="FFFFE1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37514" cy="51578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31D07E-B301-A4DD-7AE6-2802E20AF7CF}"/>
            </a:ext>
          </a:extLst>
        </xdr:cNvPr>
        <xdr:cNvSpPr txBox="1"/>
      </xdr:nvSpPr>
      <xdr:spPr>
        <a:xfrm>
          <a:off x="0" y="0"/>
          <a:ext cx="5437514" cy="515782"/>
        </a:xfrm>
        <a:prstGeom prst="rect">
          <a:avLst/>
        </a:prstGeom>
        <a:solidFill>
          <a:schemeClr val="bg1"/>
        </a:solidFill>
        <a:ln w="635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扱い：４月２１日（火）大臣会見終了後　解禁</a:t>
          </a:r>
          <a:endParaRPr kumimoji="1" lang="en-US" altLang="ja-JP" sz="20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37514" cy="51578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317D46-D8BF-4944-AA06-B4DA8A6846A6}"/>
            </a:ext>
          </a:extLst>
        </xdr:cNvPr>
        <xdr:cNvSpPr txBox="1"/>
      </xdr:nvSpPr>
      <xdr:spPr>
        <a:xfrm>
          <a:off x="0" y="0"/>
          <a:ext cx="5437514" cy="515782"/>
        </a:xfrm>
        <a:prstGeom prst="rect">
          <a:avLst/>
        </a:prstGeom>
        <a:solidFill>
          <a:schemeClr val="bg1"/>
        </a:solidFill>
        <a:ln w="635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扱い：４月２１日（火）大臣会見終了後　解禁</a:t>
          </a:r>
          <a:endParaRPr kumimoji="1" lang="en-US" altLang="ja-JP" sz="20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7ADF0-F3BE-464B-B43B-E4E84CECEAC2}">
  <sheetPr>
    <pageSetUpPr fitToPage="1"/>
  </sheetPr>
  <dimension ref="A1:N137"/>
  <sheetViews>
    <sheetView view="pageBreakPreview" zoomScale="80" zoomScaleNormal="80" zoomScaleSheetLayoutView="80" workbookViewId="0">
      <pane xSplit="1" ySplit="6" topLeftCell="B7" activePane="bottomRight" state="frozen"/>
      <selection pane="topRight" activeCell="D1" sqref="D1"/>
      <selection pane="bottomLeft" activeCell="A11" sqref="A11"/>
      <selection pane="bottomRight" activeCell="E12" sqref="E12"/>
    </sheetView>
  </sheetViews>
  <sheetFormatPr defaultColWidth="9" defaultRowHeight="15.75"/>
  <cols>
    <col min="1" max="1" width="25.625" style="9" customWidth="1"/>
    <col min="2" max="4" width="12.625" style="9" customWidth="1"/>
    <col min="5" max="9" width="20.625" style="9" customWidth="1"/>
    <col min="10" max="13" width="15.625" style="9" customWidth="1"/>
    <col min="14" max="14" width="20.625" style="9" customWidth="1"/>
    <col min="15" max="16384" width="9" style="9"/>
  </cols>
  <sheetData>
    <row r="1" spans="1:14" ht="30" customHeight="1">
      <c r="A1" s="20"/>
      <c r="K1" s="108" t="s">
        <v>609</v>
      </c>
      <c r="L1" s="108"/>
      <c r="M1" s="109"/>
      <c r="N1" s="109"/>
    </row>
    <row r="2" spans="1:14" ht="37.5" customHeight="1">
      <c r="A2" s="44" t="s">
        <v>167</v>
      </c>
      <c r="B2" s="19"/>
      <c r="C2" s="19"/>
      <c r="D2" s="19"/>
      <c r="E2" s="19"/>
      <c r="F2" s="19"/>
      <c r="G2" s="19"/>
      <c r="H2" s="19"/>
      <c r="I2" s="19"/>
      <c r="J2" s="19"/>
      <c r="K2" s="110"/>
      <c r="L2" s="110"/>
      <c r="M2" s="110"/>
      <c r="N2" s="110"/>
    </row>
    <row r="3" spans="1:14" ht="40.15" customHeight="1">
      <c r="A3" s="101" t="s">
        <v>36</v>
      </c>
      <c r="B3" s="102" t="s">
        <v>620</v>
      </c>
      <c r="C3" s="104" t="s">
        <v>610</v>
      </c>
      <c r="D3" s="106" t="s">
        <v>43</v>
      </c>
      <c r="E3" s="118" t="s">
        <v>611</v>
      </c>
      <c r="F3" s="119"/>
      <c r="G3" s="119"/>
      <c r="H3" s="119"/>
      <c r="I3" s="119"/>
      <c r="J3" s="119"/>
      <c r="K3" s="119"/>
      <c r="L3" s="120"/>
      <c r="M3" s="117" t="s">
        <v>40</v>
      </c>
      <c r="N3" s="117"/>
    </row>
    <row r="4" spans="1:14" ht="70.150000000000006" customHeight="1">
      <c r="A4" s="101"/>
      <c r="B4" s="103"/>
      <c r="C4" s="105"/>
      <c r="D4" s="107"/>
      <c r="E4" s="111" t="s">
        <v>612</v>
      </c>
      <c r="F4" s="112"/>
      <c r="G4" s="111" t="s">
        <v>615</v>
      </c>
      <c r="H4" s="112"/>
      <c r="I4" s="113" t="s">
        <v>616</v>
      </c>
      <c r="J4" s="114" t="s">
        <v>617</v>
      </c>
      <c r="K4" s="46" t="s">
        <v>628</v>
      </c>
      <c r="L4" s="85" t="s">
        <v>630</v>
      </c>
      <c r="M4" s="115" t="s">
        <v>618</v>
      </c>
      <c r="N4" s="116"/>
    </row>
    <row r="5" spans="1:14" ht="40.15" customHeight="1">
      <c r="A5" s="101"/>
      <c r="B5" s="103"/>
      <c r="C5" s="105"/>
      <c r="D5" s="107"/>
      <c r="E5" s="14"/>
      <c r="F5" s="21" t="s">
        <v>613</v>
      </c>
      <c r="G5" s="14"/>
      <c r="H5" s="21" t="s">
        <v>614</v>
      </c>
      <c r="I5" s="113"/>
      <c r="J5" s="114"/>
      <c r="K5" s="49"/>
      <c r="L5" s="86"/>
      <c r="M5" s="11"/>
      <c r="N5" s="84" t="s">
        <v>619</v>
      </c>
    </row>
    <row r="6" spans="1:14" ht="30" customHeight="1">
      <c r="A6" s="101"/>
      <c r="B6" s="15" t="s">
        <v>41</v>
      </c>
      <c r="C6" s="16" t="s">
        <v>41</v>
      </c>
      <c r="D6" s="16" t="s">
        <v>41</v>
      </c>
      <c r="E6" s="10" t="s">
        <v>41</v>
      </c>
      <c r="F6" s="12" t="s">
        <v>41</v>
      </c>
      <c r="G6" s="10" t="s">
        <v>41</v>
      </c>
      <c r="H6" s="12" t="s">
        <v>41</v>
      </c>
      <c r="I6" s="10" t="s">
        <v>41</v>
      </c>
      <c r="J6" s="18" t="s">
        <v>41</v>
      </c>
      <c r="K6" s="57" t="s">
        <v>41</v>
      </c>
      <c r="L6" s="87" t="s">
        <v>41</v>
      </c>
      <c r="M6" s="17" t="s">
        <v>41</v>
      </c>
      <c r="N6" s="13" t="s">
        <v>42</v>
      </c>
    </row>
    <row r="7" spans="1:14" s="22" customFormat="1" ht="30" customHeight="1">
      <c r="A7" s="23" t="s">
        <v>37</v>
      </c>
      <c r="B7" s="24">
        <v>2.6829999999999998</v>
      </c>
      <c r="C7" s="24">
        <v>2.6829999999999998</v>
      </c>
      <c r="D7" s="24">
        <v>1.3440000000000001</v>
      </c>
      <c r="E7" s="25">
        <v>0.16900000000000001</v>
      </c>
      <c r="F7" s="25">
        <v>0.16900000000000001</v>
      </c>
      <c r="G7" s="25">
        <v>1.17</v>
      </c>
      <c r="H7" s="25">
        <v>2.1000000000000001E-2</v>
      </c>
      <c r="I7" s="25">
        <v>1.3440000000000001</v>
      </c>
      <c r="J7" s="25">
        <v>0</v>
      </c>
      <c r="K7" s="25">
        <v>-2.2204460492503131E-16</v>
      </c>
      <c r="L7" s="25">
        <v>0</v>
      </c>
      <c r="M7" s="25">
        <v>1.339</v>
      </c>
      <c r="N7" s="26">
        <v>0</v>
      </c>
    </row>
    <row r="8" spans="1:14" s="22" customFormat="1" ht="30" customHeight="1">
      <c r="A8" s="23" t="s">
        <v>2</v>
      </c>
      <c r="B8" s="24">
        <v>3.19055</v>
      </c>
      <c r="C8" s="24">
        <v>3.19055</v>
      </c>
      <c r="D8" s="24">
        <v>3.19055</v>
      </c>
      <c r="E8" s="25">
        <v>0.11695</v>
      </c>
      <c r="F8" s="25">
        <v>0.11695</v>
      </c>
      <c r="G8" s="25">
        <v>0.59323000000000004</v>
      </c>
      <c r="H8" s="25">
        <v>6.0000000000000001E-3</v>
      </c>
      <c r="I8" s="25">
        <v>2.4803700000000002</v>
      </c>
      <c r="J8" s="25">
        <v>0</v>
      </c>
      <c r="K8" s="25">
        <v>-4.4408920985006262E-16</v>
      </c>
      <c r="L8" s="25">
        <v>0</v>
      </c>
      <c r="M8" s="25">
        <v>0.71018000000000003</v>
      </c>
      <c r="N8" s="26">
        <v>0</v>
      </c>
    </row>
    <row r="9" spans="1:14" s="22" customFormat="1" ht="30" customHeight="1">
      <c r="A9" s="23" t="s">
        <v>38</v>
      </c>
      <c r="B9" s="24">
        <v>0.104</v>
      </c>
      <c r="C9" s="24">
        <v>0.104</v>
      </c>
      <c r="D9" s="24">
        <v>0</v>
      </c>
      <c r="E9" s="25">
        <v>1.7999999999999999E-2</v>
      </c>
      <c r="F9" s="25">
        <v>1.7999999999999999E-2</v>
      </c>
      <c r="G9" s="25">
        <v>8.5999999999999993E-2</v>
      </c>
      <c r="H9" s="25">
        <v>8.5999999999999993E-2</v>
      </c>
      <c r="I9" s="25">
        <v>0</v>
      </c>
      <c r="J9" s="25">
        <v>0</v>
      </c>
      <c r="K9" s="25">
        <v>0</v>
      </c>
      <c r="L9" s="25">
        <v>0</v>
      </c>
      <c r="M9" s="25">
        <v>0.104</v>
      </c>
      <c r="N9" s="26">
        <v>0</v>
      </c>
    </row>
    <row r="10" spans="1:14" s="22" customFormat="1" ht="30" customHeight="1">
      <c r="A10" s="23" t="s">
        <v>39</v>
      </c>
      <c r="B10" s="27">
        <v>0.86099999999999999</v>
      </c>
      <c r="C10" s="27">
        <v>0.86099999999999999</v>
      </c>
      <c r="D10" s="27">
        <v>3.4000000000000002E-2</v>
      </c>
      <c r="E10" s="28">
        <v>0.35699999999999998</v>
      </c>
      <c r="F10" s="28">
        <v>0.35699999999999998</v>
      </c>
      <c r="G10" s="28">
        <v>0.504</v>
      </c>
      <c r="H10" s="28">
        <v>0.504</v>
      </c>
      <c r="I10" s="25">
        <v>0</v>
      </c>
      <c r="J10" s="25">
        <v>0</v>
      </c>
      <c r="K10" s="25">
        <v>0</v>
      </c>
      <c r="L10" s="25">
        <v>0</v>
      </c>
      <c r="M10" s="28">
        <v>0.86099999999999999</v>
      </c>
      <c r="N10" s="29">
        <v>0</v>
      </c>
    </row>
    <row r="11" spans="1:14" s="22" customFormat="1" ht="30" customHeight="1">
      <c r="A11" s="23" t="s">
        <v>1</v>
      </c>
      <c r="B11" s="24">
        <v>0.94</v>
      </c>
      <c r="C11" s="24">
        <v>0.94</v>
      </c>
      <c r="D11" s="24">
        <v>0.62</v>
      </c>
      <c r="E11" s="25">
        <v>0.19</v>
      </c>
      <c r="F11" s="25">
        <v>0.12</v>
      </c>
      <c r="G11" s="25">
        <v>0.13</v>
      </c>
      <c r="H11" s="25">
        <v>4.0000000000000001E-3</v>
      </c>
      <c r="I11" s="25">
        <v>0.62</v>
      </c>
      <c r="J11" s="25">
        <v>0</v>
      </c>
      <c r="K11" s="25">
        <v>0</v>
      </c>
      <c r="L11" s="25">
        <v>0</v>
      </c>
      <c r="M11" s="25">
        <v>0.32</v>
      </c>
      <c r="N11" s="26">
        <v>1</v>
      </c>
    </row>
    <row r="12" spans="1:14" s="22" customFormat="1" ht="30" customHeight="1">
      <c r="A12" s="23" t="s">
        <v>44</v>
      </c>
      <c r="B12" s="24">
        <v>0.58620000000000005</v>
      </c>
      <c r="C12" s="24">
        <v>0.58620000000000005</v>
      </c>
      <c r="D12" s="24">
        <v>0.24829999999999999</v>
      </c>
      <c r="E12" s="25">
        <v>0.15762000000000001</v>
      </c>
      <c r="F12" s="25">
        <v>0.15762000000000001</v>
      </c>
      <c r="G12" s="25">
        <v>0.18028</v>
      </c>
      <c r="H12" s="25">
        <v>0.18028</v>
      </c>
      <c r="I12" s="25">
        <v>0.24829999999999999</v>
      </c>
      <c r="J12" s="25">
        <v>0</v>
      </c>
      <c r="K12" s="25">
        <v>8.3266726846886741E-17</v>
      </c>
      <c r="L12" s="25">
        <v>0</v>
      </c>
      <c r="M12" s="25">
        <v>0.33789999999999998</v>
      </c>
      <c r="N12" s="26">
        <v>0</v>
      </c>
    </row>
    <row r="13" spans="1:14" s="22" customFormat="1" ht="30" customHeight="1">
      <c r="A13" s="30" t="s">
        <v>45</v>
      </c>
      <c r="B13" s="24">
        <v>0.57400000000000007</v>
      </c>
      <c r="C13" s="24">
        <v>0.57400000000000007</v>
      </c>
      <c r="D13" s="24">
        <v>0</v>
      </c>
      <c r="E13" s="25">
        <v>0.57400000000000007</v>
      </c>
      <c r="F13" s="25">
        <v>0.39700000000000002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0.57399999999999995</v>
      </c>
      <c r="N13" s="26">
        <v>0</v>
      </c>
    </row>
    <row r="14" spans="1:14" s="22" customFormat="1" ht="30" customHeight="1">
      <c r="A14" s="30" t="s">
        <v>46</v>
      </c>
      <c r="B14" s="24">
        <v>1.046</v>
      </c>
      <c r="C14" s="24">
        <v>1.046</v>
      </c>
      <c r="D14" s="24">
        <v>1.6E-2</v>
      </c>
      <c r="E14" s="25">
        <v>0</v>
      </c>
      <c r="F14" s="25">
        <v>0</v>
      </c>
      <c r="G14" s="25">
        <v>1.03</v>
      </c>
      <c r="H14" s="25">
        <v>1.03</v>
      </c>
      <c r="I14" s="25">
        <v>1.6E-2</v>
      </c>
      <c r="J14" s="25">
        <v>0</v>
      </c>
      <c r="K14" s="25">
        <v>1.3877787807814457E-17</v>
      </c>
      <c r="L14" s="25">
        <v>0</v>
      </c>
      <c r="M14" s="25">
        <v>1.03</v>
      </c>
      <c r="N14" s="26">
        <v>0</v>
      </c>
    </row>
    <row r="15" spans="1:14" s="22" customFormat="1" ht="30" customHeight="1">
      <c r="A15" s="30" t="s">
        <v>47</v>
      </c>
      <c r="B15" s="24">
        <v>11.97</v>
      </c>
      <c r="C15" s="24">
        <v>11.97</v>
      </c>
      <c r="D15" s="24">
        <v>1.5629999999999999</v>
      </c>
      <c r="E15" s="25">
        <v>1.5029999999999999</v>
      </c>
      <c r="F15" s="25">
        <v>1.5029999999999999</v>
      </c>
      <c r="G15" s="25">
        <v>10.467000000000001</v>
      </c>
      <c r="H15" s="25">
        <v>10.115</v>
      </c>
      <c r="I15" s="25">
        <v>0</v>
      </c>
      <c r="J15" s="25">
        <v>0</v>
      </c>
      <c r="K15" s="25">
        <v>0</v>
      </c>
      <c r="L15" s="25">
        <v>0</v>
      </c>
      <c r="M15" s="25">
        <v>11.97</v>
      </c>
      <c r="N15" s="26">
        <v>0</v>
      </c>
    </row>
    <row r="16" spans="1:14" s="22" customFormat="1" ht="30" customHeight="1">
      <c r="A16" s="30" t="s">
        <v>48</v>
      </c>
      <c r="B16" s="24">
        <v>0.91290000000000004</v>
      </c>
      <c r="C16" s="24">
        <v>0.91290000000000004</v>
      </c>
      <c r="D16" s="24">
        <v>0.91290000000000004</v>
      </c>
      <c r="E16" s="25">
        <v>0</v>
      </c>
      <c r="F16" s="25">
        <v>0</v>
      </c>
      <c r="G16" s="25">
        <v>0.91290000000000004</v>
      </c>
      <c r="H16" s="25">
        <v>0.91290000000000004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6">
        <v>0</v>
      </c>
    </row>
    <row r="17" spans="1:14" s="22" customFormat="1" ht="30" customHeight="1">
      <c r="A17" s="30" t="s">
        <v>49</v>
      </c>
      <c r="B17" s="24">
        <v>1.532</v>
      </c>
      <c r="C17" s="24">
        <v>1.532</v>
      </c>
      <c r="D17" s="24">
        <v>0.51300000000000001</v>
      </c>
      <c r="E17" s="25">
        <v>0</v>
      </c>
      <c r="F17" s="25">
        <v>0</v>
      </c>
      <c r="G17" s="25">
        <v>1.0189999999999999</v>
      </c>
      <c r="H17" s="25">
        <v>1.0189999999999999</v>
      </c>
      <c r="I17" s="25">
        <v>0.51300000000000001</v>
      </c>
      <c r="J17" s="25">
        <v>0</v>
      </c>
      <c r="K17" s="25">
        <v>1.1102230246251565E-16</v>
      </c>
      <c r="L17" s="25">
        <v>0</v>
      </c>
      <c r="M17" s="25">
        <v>1.0189999999999999</v>
      </c>
      <c r="N17" s="26">
        <v>0</v>
      </c>
    </row>
    <row r="18" spans="1:14" s="22" customFormat="1" ht="30" customHeight="1">
      <c r="A18" s="30" t="s">
        <v>50</v>
      </c>
      <c r="B18" s="24">
        <v>6.3659999999999997</v>
      </c>
      <c r="C18" s="24">
        <v>6.3659999999999997</v>
      </c>
      <c r="D18" s="24">
        <v>0</v>
      </c>
      <c r="E18" s="25">
        <v>3.1549999999999998</v>
      </c>
      <c r="F18" s="25">
        <v>1.0189999999999999</v>
      </c>
      <c r="G18" s="25">
        <v>3.2109999999999999</v>
      </c>
      <c r="H18" s="25">
        <v>0.91800000000000004</v>
      </c>
      <c r="I18" s="25">
        <v>0</v>
      </c>
      <c r="J18" s="25">
        <v>0</v>
      </c>
      <c r="K18" s="25">
        <v>0</v>
      </c>
      <c r="L18" s="25">
        <v>0</v>
      </c>
      <c r="M18" s="25">
        <v>6.3659999999999997</v>
      </c>
      <c r="N18" s="26">
        <v>0</v>
      </c>
    </row>
    <row r="19" spans="1:14" s="22" customFormat="1" ht="30" customHeight="1">
      <c r="A19" s="30" t="s">
        <v>51</v>
      </c>
      <c r="B19" s="24">
        <v>2.5209999999999999</v>
      </c>
      <c r="C19" s="24">
        <v>2.5209999999999999</v>
      </c>
      <c r="D19" s="24">
        <v>0.95099999999999996</v>
      </c>
      <c r="E19" s="25">
        <v>0.25900000000000001</v>
      </c>
      <c r="F19" s="25">
        <v>0.25900000000000001</v>
      </c>
      <c r="G19" s="25">
        <v>1.3109999999999999</v>
      </c>
      <c r="H19" s="25">
        <v>0.5</v>
      </c>
      <c r="I19" s="25">
        <v>0.95099999999999996</v>
      </c>
      <c r="J19" s="25">
        <v>0</v>
      </c>
      <c r="K19" s="25">
        <v>1.1102230246251565E-16</v>
      </c>
      <c r="L19" s="25">
        <v>0</v>
      </c>
      <c r="M19" s="25">
        <v>1.57</v>
      </c>
      <c r="N19" s="26">
        <v>0</v>
      </c>
    </row>
    <row r="20" spans="1:14" s="22" customFormat="1" ht="30" customHeight="1">
      <c r="A20" s="30" t="s">
        <v>52</v>
      </c>
      <c r="B20" s="24">
        <v>6.4000000000000001E-2</v>
      </c>
      <c r="C20" s="24">
        <v>6.4000000000000001E-2</v>
      </c>
      <c r="D20" s="24">
        <v>0</v>
      </c>
      <c r="E20" s="25">
        <v>0</v>
      </c>
      <c r="F20" s="25">
        <v>0</v>
      </c>
      <c r="G20" s="25">
        <v>6.4000000000000001E-2</v>
      </c>
      <c r="H20" s="25">
        <v>6.4000000000000001E-2</v>
      </c>
      <c r="I20" s="25">
        <v>0</v>
      </c>
      <c r="J20" s="25">
        <v>0</v>
      </c>
      <c r="K20" s="25">
        <v>0</v>
      </c>
      <c r="L20" s="25">
        <v>0</v>
      </c>
      <c r="M20" s="25">
        <v>6.4000000000000001E-2</v>
      </c>
      <c r="N20" s="26">
        <v>0</v>
      </c>
    </row>
    <row r="21" spans="1:14" s="22" customFormat="1" ht="30" customHeight="1">
      <c r="A21" s="30" t="s">
        <v>53</v>
      </c>
      <c r="B21" s="24">
        <v>31.21</v>
      </c>
      <c r="C21" s="24">
        <v>31.21</v>
      </c>
      <c r="D21" s="24">
        <v>0.246</v>
      </c>
      <c r="E21" s="25">
        <v>18.687000000000001</v>
      </c>
      <c r="F21" s="25">
        <v>2.052</v>
      </c>
      <c r="G21" s="25">
        <v>12.276999999999999</v>
      </c>
      <c r="H21" s="25">
        <v>5.3</v>
      </c>
      <c r="I21" s="25">
        <v>0.246</v>
      </c>
      <c r="J21" s="25">
        <v>0</v>
      </c>
      <c r="K21" s="25">
        <v>0</v>
      </c>
      <c r="L21" s="25">
        <v>0</v>
      </c>
      <c r="M21" s="25">
        <v>30.963999999999999</v>
      </c>
      <c r="N21" s="26">
        <v>0</v>
      </c>
    </row>
    <row r="22" spans="1:14" s="22" customFormat="1" ht="30" customHeight="1">
      <c r="A22" s="30" t="s">
        <v>54</v>
      </c>
      <c r="B22" s="24">
        <v>0.38400000000000001</v>
      </c>
      <c r="C22" s="24">
        <v>0.38400000000000001</v>
      </c>
      <c r="D22" s="24">
        <v>0.02</v>
      </c>
      <c r="E22" s="25">
        <v>0.36399999999999999</v>
      </c>
      <c r="F22" s="25">
        <v>0.17899999999999999</v>
      </c>
      <c r="G22" s="25">
        <v>0</v>
      </c>
      <c r="H22" s="25">
        <v>0</v>
      </c>
      <c r="I22" s="25">
        <v>0.02</v>
      </c>
      <c r="J22" s="25">
        <v>0</v>
      </c>
      <c r="K22" s="25">
        <f>B22-E22-G22-I22-J22</f>
        <v>1.7347234759768071E-17</v>
      </c>
      <c r="L22" s="25">
        <v>0</v>
      </c>
      <c r="M22" s="25">
        <v>0.36399999999999999</v>
      </c>
      <c r="N22" s="26">
        <v>0</v>
      </c>
    </row>
    <row r="23" spans="1:14" s="22" customFormat="1" ht="30" customHeight="1">
      <c r="A23" s="30" t="s">
        <v>55</v>
      </c>
      <c r="B23" s="24">
        <v>93.8</v>
      </c>
      <c r="C23" s="24">
        <v>89.7</v>
      </c>
      <c r="D23" s="24">
        <v>24.7</v>
      </c>
      <c r="E23" s="25">
        <v>3.5</v>
      </c>
      <c r="F23" s="25">
        <v>3.5</v>
      </c>
      <c r="G23" s="25">
        <v>61.5</v>
      </c>
      <c r="H23" s="25">
        <v>43</v>
      </c>
      <c r="I23" s="25">
        <v>24.7</v>
      </c>
      <c r="J23" s="25">
        <v>0</v>
      </c>
      <c r="K23" s="25">
        <v>4.0999999999999996</v>
      </c>
      <c r="L23" s="25">
        <v>0</v>
      </c>
      <c r="M23" s="25">
        <v>65</v>
      </c>
      <c r="N23" s="26">
        <v>0</v>
      </c>
    </row>
    <row r="24" spans="1:14" s="22" customFormat="1" ht="30" customHeight="1">
      <c r="A24" s="30" t="s">
        <v>56</v>
      </c>
      <c r="B24" s="24">
        <v>3.46</v>
      </c>
      <c r="C24" s="24">
        <v>3.46</v>
      </c>
      <c r="D24" s="24">
        <v>1.1100000000000001</v>
      </c>
      <c r="E24" s="25">
        <v>0.89</v>
      </c>
      <c r="F24" s="25">
        <v>0.18</v>
      </c>
      <c r="G24" s="25">
        <v>1.46</v>
      </c>
      <c r="H24" s="25">
        <v>0.28999999999999998</v>
      </c>
      <c r="I24" s="25">
        <v>1.1100000000000001</v>
      </c>
      <c r="J24" s="25">
        <v>0</v>
      </c>
      <c r="K24" s="25">
        <v>0</v>
      </c>
      <c r="L24" s="25">
        <v>0</v>
      </c>
      <c r="M24" s="25">
        <v>2.35</v>
      </c>
      <c r="N24" s="26">
        <v>0</v>
      </c>
    </row>
    <row r="25" spans="1:14" s="22" customFormat="1" ht="30" customHeight="1">
      <c r="A25" s="30" t="s">
        <v>57</v>
      </c>
      <c r="B25" s="24">
        <v>0.18160000000000001</v>
      </c>
      <c r="C25" s="24">
        <v>0.182</v>
      </c>
      <c r="D25" s="24">
        <v>0.182</v>
      </c>
      <c r="E25" s="25">
        <v>0</v>
      </c>
      <c r="F25" s="25">
        <v>0</v>
      </c>
      <c r="G25" s="25">
        <v>0.107</v>
      </c>
      <c r="H25" s="25">
        <v>6.3E-2</v>
      </c>
      <c r="I25" s="25">
        <v>7.4999999999999997E-2</v>
      </c>
      <c r="J25" s="25">
        <v>0</v>
      </c>
      <c r="K25" s="25">
        <v>-3.999999999999837E-4</v>
      </c>
      <c r="L25" s="25">
        <v>0</v>
      </c>
      <c r="M25" s="25">
        <v>0</v>
      </c>
      <c r="N25" s="26">
        <v>0</v>
      </c>
    </row>
    <row r="26" spans="1:14" s="22" customFormat="1" ht="30" customHeight="1">
      <c r="A26" s="30" t="s">
        <v>58</v>
      </c>
      <c r="B26" s="24">
        <v>3.5810000000000002E-2</v>
      </c>
      <c r="C26" s="24">
        <v>3.5999999999999997E-2</v>
      </c>
      <c r="D26" s="24">
        <v>3.5999999999999997E-2</v>
      </c>
      <c r="E26" s="25">
        <v>0</v>
      </c>
      <c r="F26" s="25">
        <v>0</v>
      </c>
      <c r="G26" s="25">
        <v>0</v>
      </c>
      <c r="H26" s="25">
        <v>0</v>
      </c>
      <c r="I26" s="25">
        <v>3.5999999999999997E-2</v>
      </c>
      <c r="J26" s="25">
        <v>0</v>
      </c>
      <c r="K26" s="25">
        <v>-1.8999999999999573E-4</v>
      </c>
      <c r="L26" s="25">
        <v>0</v>
      </c>
      <c r="M26" s="25">
        <v>0</v>
      </c>
      <c r="N26" s="26">
        <v>0</v>
      </c>
    </row>
    <row r="27" spans="1:14" s="22" customFormat="1" ht="30" customHeight="1">
      <c r="A27" s="30" t="s">
        <v>59</v>
      </c>
      <c r="B27" s="24">
        <v>2.7E-2</v>
      </c>
      <c r="C27" s="24">
        <v>2.7E-2</v>
      </c>
      <c r="D27" s="24">
        <v>0</v>
      </c>
      <c r="E27" s="25">
        <v>2.7E-2</v>
      </c>
      <c r="F27" s="25">
        <v>2.7E-2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2.7E-2</v>
      </c>
      <c r="N27" s="26">
        <v>0</v>
      </c>
    </row>
    <row r="28" spans="1:14" s="22" customFormat="1" ht="30" customHeight="1">
      <c r="A28" s="30" t="s">
        <v>60</v>
      </c>
      <c r="B28" s="24">
        <v>0.94799999999999995</v>
      </c>
      <c r="C28" s="24">
        <v>0.94799999999999995</v>
      </c>
      <c r="D28" s="24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0.94799999999999995</v>
      </c>
      <c r="J28" s="25">
        <v>0</v>
      </c>
      <c r="K28" s="25">
        <v>0</v>
      </c>
      <c r="L28" s="25">
        <v>0</v>
      </c>
      <c r="M28" s="25">
        <v>0</v>
      </c>
      <c r="N28" s="26">
        <v>0</v>
      </c>
    </row>
    <row r="29" spans="1:14" s="22" customFormat="1" ht="30" customHeight="1">
      <c r="A29" s="30" t="s">
        <v>61</v>
      </c>
      <c r="B29" s="24">
        <v>1.48</v>
      </c>
      <c r="C29" s="24">
        <v>1.48</v>
      </c>
      <c r="D29" s="24">
        <v>0.75</v>
      </c>
      <c r="E29" s="25">
        <v>0.18</v>
      </c>
      <c r="F29" s="25">
        <v>7.0000000000000001E-3</v>
      </c>
      <c r="G29" s="25">
        <v>0.55000000000000004</v>
      </c>
      <c r="H29" s="25">
        <v>1.2E-2</v>
      </c>
      <c r="I29" s="25">
        <v>0.75</v>
      </c>
      <c r="J29" s="25">
        <v>0</v>
      </c>
      <c r="K29" s="25">
        <v>0</v>
      </c>
      <c r="L29" s="25">
        <v>0</v>
      </c>
      <c r="M29" s="25">
        <v>0.73</v>
      </c>
      <c r="N29" s="26">
        <v>0</v>
      </c>
    </row>
    <row r="30" spans="1:14" s="22" customFormat="1" ht="30" customHeight="1">
      <c r="A30" s="30" t="s">
        <v>62</v>
      </c>
      <c r="B30" s="24">
        <v>73.242000000000004</v>
      </c>
      <c r="C30" s="24">
        <v>70.445999999999998</v>
      </c>
      <c r="D30" s="24">
        <v>12.606999999999999</v>
      </c>
      <c r="E30" s="24">
        <v>3.335</v>
      </c>
      <c r="F30" s="25">
        <v>1.4550000000000001</v>
      </c>
      <c r="G30" s="25">
        <v>54.506999999999998</v>
      </c>
      <c r="H30" s="25">
        <v>38.116999999999997</v>
      </c>
      <c r="I30" s="25">
        <v>5.1130000000000004</v>
      </c>
      <c r="J30" s="25">
        <v>7.4909999999999997</v>
      </c>
      <c r="K30" s="25">
        <v>1.107</v>
      </c>
      <c r="L30" s="25">
        <f>2.796-1.107</f>
        <v>1.6889999999999998</v>
      </c>
      <c r="M30" s="25">
        <v>57.841999999999999</v>
      </c>
      <c r="N30" s="26">
        <v>0</v>
      </c>
    </row>
    <row r="31" spans="1:14" s="22" customFormat="1" ht="30" customHeight="1">
      <c r="A31" s="30" t="s">
        <v>63</v>
      </c>
      <c r="B31" s="24">
        <v>1.27959</v>
      </c>
      <c r="C31" s="24">
        <f>B31</f>
        <v>1.27959</v>
      </c>
      <c r="D31" s="24">
        <v>0</v>
      </c>
      <c r="E31" s="25">
        <v>0</v>
      </c>
      <c r="F31" s="25">
        <v>0</v>
      </c>
      <c r="G31" s="25">
        <f>B31</f>
        <v>1.27959</v>
      </c>
      <c r="H31" s="25">
        <f>G31</f>
        <v>1.27959</v>
      </c>
      <c r="I31" s="25">
        <v>0</v>
      </c>
      <c r="J31" s="25">
        <v>0</v>
      </c>
      <c r="K31" s="25">
        <v>0</v>
      </c>
      <c r="L31" s="25">
        <v>0</v>
      </c>
      <c r="M31" s="25">
        <f>B31</f>
        <v>1.27959</v>
      </c>
      <c r="N31" s="26">
        <v>0</v>
      </c>
    </row>
    <row r="32" spans="1:14" s="22" customFormat="1" ht="30" customHeight="1">
      <c r="A32" s="30" t="s">
        <v>64</v>
      </c>
      <c r="B32" s="24">
        <v>9.36</v>
      </c>
      <c r="C32" s="24">
        <v>9.36</v>
      </c>
      <c r="D32" s="24">
        <v>8.74</v>
      </c>
      <c r="E32" s="25">
        <v>0</v>
      </c>
      <c r="F32" s="25">
        <v>0</v>
      </c>
      <c r="G32" s="25">
        <v>0.62</v>
      </c>
      <c r="H32" s="25">
        <v>0.62</v>
      </c>
      <c r="I32" s="25">
        <v>8.74</v>
      </c>
      <c r="J32" s="25">
        <v>0</v>
      </c>
      <c r="K32" s="25">
        <v>0</v>
      </c>
      <c r="L32" s="25">
        <v>0</v>
      </c>
      <c r="M32" s="25">
        <v>0.62</v>
      </c>
      <c r="N32" s="26">
        <v>0</v>
      </c>
    </row>
    <row r="33" spans="1:14" s="22" customFormat="1" ht="30" customHeight="1">
      <c r="A33" s="30" t="s">
        <v>65</v>
      </c>
      <c r="B33" s="24">
        <v>2.5165700000000002</v>
      </c>
      <c r="C33" s="24">
        <v>2.5165700000000002</v>
      </c>
      <c r="D33" s="24">
        <v>0.85631000000000002</v>
      </c>
      <c r="E33" s="25">
        <v>0</v>
      </c>
      <c r="F33" s="25">
        <v>0</v>
      </c>
      <c r="G33" s="25">
        <v>1.6602600000000001</v>
      </c>
      <c r="H33" s="25">
        <v>1.2224999999999999</v>
      </c>
      <c r="I33" s="25">
        <v>0.85631000000000002</v>
      </c>
      <c r="J33" s="25">
        <v>0</v>
      </c>
      <c r="K33" s="25">
        <v>1.1102230246251565E-16</v>
      </c>
      <c r="L33" s="25">
        <v>0</v>
      </c>
      <c r="M33" s="25">
        <v>1.6602600000000001</v>
      </c>
      <c r="N33" s="26">
        <v>0</v>
      </c>
    </row>
    <row r="34" spans="1:14" s="22" customFormat="1" ht="30" customHeight="1">
      <c r="A34" s="30" t="s">
        <v>66</v>
      </c>
      <c r="B34" s="24">
        <v>4.4999999999999998E-2</v>
      </c>
      <c r="C34" s="24">
        <v>4.4999999999999998E-2</v>
      </c>
      <c r="D34" s="24">
        <v>4.4999999999999998E-2</v>
      </c>
      <c r="E34" s="31">
        <v>0</v>
      </c>
      <c r="F34" s="31">
        <v>0</v>
      </c>
      <c r="G34" s="31">
        <v>0</v>
      </c>
      <c r="H34" s="31">
        <v>0</v>
      </c>
      <c r="I34" s="31">
        <v>4.4999999999999998E-2</v>
      </c>
      <c r="J34" s="31">
        <v>0</v>
      </c>
      <c r="K34" s="25">
        <v>0</v>
      </c>
      <c r="L34" s="25">
        <v>0</v>
      </c>
      <c r="M34" s="31">
        <v>0</v>
      </c>
      <c r="N34" s="32">
        <v>0</v>
      </c>
    </row>
    <row r="35" spans="1:14" s="22" customFormat="1" ht="30" customHeight="1">
      <c r="A35" s="30" t="s">
        <v>67</v>
      </c>
      <c r="B35" s="24">
        <v>0.70302000000000009</v>
      </c>
      <c r="C35" s="24">
        <v>0.70302000000000009</v>
      </c>
      <c r="D35" s="24">
        <v>0.70302000000000009</v>
      </c>
      <c r="E35" s="25">
        <v>0</v>
      </c>
      <c r="F35" s="25">
        <v>0</v>
      </c>
      <c r="G35" s="25">
        <v>0</v>
      </c>
      <c r="H35" s="25">
        <v>0</v>
      </c>
      <c r="I35" s="25">
        <v>0.70302000000000009</v>
      </c>
      <c r="J35" s="25">
        <v>0</v>
      </c>
      <c r="K35" s="25">
        <v>0</v>
      </c>
      <c r="L35" s="25">
        <v>0</v>
      </c>
      <c r="M35" s="25">
        <v>0</v>
      </c>
      <c r="N35" s="26">
        <v>0</v>
      </c>
    </row>
    <row r="36" spans="1:14" s="22" customFormat="1" ht="30" customHeight="1">
      <c r="A36" s="30" t="s">
        <v>68</v>
      </c>
      <c r="B36" s="24">
        <v>9.6000000000000002E-2</v>
      </c>
      <c r="C36" s="24">
        <v>9.6000000000000002E-2</v>
      </c>
      <c r="D36" s="24">
        <v>0</v>
      </c>
      <c r="E36" s="25">
        <v>0</v>
      </c>
      <c r="F36" s="25">
        <v>0</v>
      </c>
      <c r="G36" s="25">
        <v>9.6000000000000002E-2</v>
      </c>
      <c r="H36" s="25">
        <v>1E-3</v>
      </c>
      <c r="I36" s="25">
        <v>0</v>
      </c>
      <c r="J36" s="25">
        <v>0</v>
      </c>
      <c r="K36" s="25">
        <v>0</v>
      </c>
      <c r="L36" s="25">
        <v>0</v>
      </c>
      <c r="M36" s="25">
        <v>9.6000000000000002E-2</v>
      </c>
      <c r="N36" s="26">
        <v>0</v>
      </c>
    </row>
    <row r="37" spans="1:14" s="22" customFormat="1" ht="30" customHeight="1">
      <c r="A37" s="30" t="s">
        <v>166</v>
      </c>
      <c r="B37" s="24">
        <v>18.600000000000001</v>
      </c>
      <c r="C37" s="24">
        <v>17.5</v>
      </c>
      <c r="D37" s="24">
        <v>1</v>
      </c>
      <c r="E37" s="25">
        <v>1.4</v>
      </c>
      <c r="F37" s="25">
        <v>0.2</v>
      </c>
      <c r="G37" s="25">
        <v>10.3</v>
      </c>
      <c r="H37" s="25">
        <v>1.1000000000000001</v>
      </c>
      <c r="I37" s="24">
        <v>1</v>
      </c>
      <c r="J37" s="25">
        <v>4.8</v>
      </c>
      <c r="K37" s="25">
        <f>B37-C37</f>
        <v>1.1000000000000014</v>
      </c>
      <c r="L37" s="25">
        <v>0</v>
      </c>
      <c r="M37" s="25">
        <v>0</v>
      </c>
      <c r="N37" s="26">
        <v>0</v>
      </c>
    </row>
    <row r="38" spans="1:14" s="22" customFormat="1" ht="30" customHeight="1">
      <c r="A38" s="30" t="s">
        <v>69</v>
      </c>
      <c r="B38" s="24">
        <v>0.15</v>
      </c>
      <c r="C38" s="24">
        <v>0.15</v>
      </c>
      <c r="D38" s="24">
        <v>0.15</v>
      </c>
      <c r="E38" s="25">
        <v>0</v>
      </c>
      <c r="F38" s="25">
        <v>0</v>
      </c>
      <c r="G38" s="25">
        <v>0</v>
      </c>
      <c r="H38" s="25">
        <v>0</v>
      </c>
      <c r="I38" s="25">
        <v>0.15</v>
      </c>
      <c r="J38" s="25">
        <v>0</v>
      </c>
      <c r="K38" s="25">
        <v>0</v>
      </c>
      <c r="L38" s="25">
        <v>0</v>
      </c>
      <c r="M38" s="25">
        <v>0</v>
      </c>
      <c r="N38" s="26">
        <v>0</v>
      </c>
    </row>
    <row r="39" spans="1:14" s="22" customFormat="1" ht="30" customHeight="1">
      <c r="A39" s="30" t="s">
        <v>70</v>
      </c>
      <c r="B39" s="24">
        <v>9.4E-2</v>
      </c>
      <c r="C39" s="24">
        <v>9.4E-2</v>
      </c>
      <c r="D39" s="24">
        <v>6.3E-2</v>
      </c>
      <c r="E39" s="25">
        <v>0</v>
      </c>
      <c r="F39" s="25">
        <v>0</v>
      </c>
      <c r="G39" s="25">
        <v>3.1E-2</v>
      </c>
      <c r="H39" s="25">
        <v>1E-3</v>
      </c>
      <c r="I39" s="25">
        <v>6.3E-2</v>
      </c>
      <c r="J39" s="25">
        <v>0</v>
      </c>
      <c r="K39" s="25">
        <v>0</v>
      </c>
      <c r="L39" s="25">
        <v>0</v>
      </c>
      <c r="M39" s="25">
        <v>3.1E-2</v>
      </c>
      <c r="N39" s="26">
        <v>0</v>
      </c>
    </row>
    <row r="40" spans="1:14" s="22" customFormat="1" ht="30" customHeight="1">
      <c r="A40" s="30" t="s">
        <v>71</v>
      </c>
      <c r="B40" s="24">
        <v>7.5300000000000006E-2</v>
      </c>
      <c r="C40" s="24">
        <v>7.5300000000000006E-2</v>
      </c>
      <c r="D40" s="24">
        <v>0</v>
      </c>
      <c r="E40" s="25">
        <v>0</v>
      </c>
      <c r="F40" s="25">
        <v>0</v>
      </c>
      <c r="G40" s="25">
        <v>7.5300000000000006E-2</v>
      </c>
      <c r="H40" s="25">
        <v>7.5300000000000006E-2</v>
      </c>
      <c r="I40" s="25">
        <v>0</v>
      </c>
      <c r="J40" s="25">
        <v>0</v>
      </c>
      <c r="K40" s="25">
        <v>0</v>
      </c>
      <c r="L40" s="25">
        <v>0</v>
      </c>
      <c r="M40" s="25">
        <v>7.5300000000000006E-2</v>
      </c>
      <c r="N40" s="26">
        <v>0</v>
      </c>
    </row>
    <row r="41" spans="1:14" s="22" customFormat="1" ht="30" customHeight="1">
      <c r="A41" s="30" t="s">
        <v>72</v>
      </c>
      <c r="B41" s="24">
        <v>7.9399999999999998E-2</v>
      </c>
      <c r="C41" s="24">
        <v>7.9399999999999998E-2</v>
      </c>
      <c r="D41" s="24">
        <v>0</v>
      </c>
      <c r="E41" s="25">
        <v>5.4300000000000001E-2</v>
      </c>
      <c r="F41" s="25">
        <v>1E-3</v>
      </c>
      <c r="G41" s="25">
        <v>2.5100000000000001E-2</v>
      </c>
      <c r="H41" s="25">
        <v>2.5100000000000001E-2</v>
      </c>
      <c r="I41" s="25">
        <v>0</v>
      </c>
      <c r="J41" s="25">
        <v>0</v>
      </c>
      <c r="K41" s="25">
        <v>-3.4694469519536142E-18</v>
      </c>
      <c r="L41" s="25">
        <v>0</v>
      </c>
      <c r="M41" s="25">
        <v>7.9399999999999998E-2</v>
      </c>
      <c r="N41" s="26">
        <v>0</v>
      </c>
    </row>
    <row r="42" spans="1:14" s="22" customFormat="1" ht="30" customHeight="1">
      <c r="A42" s="30" t="s">
        <v>73</v>
      </c>
      <c r="B42" s="24">
        <v>0.41259000000000001</v>
      </c>
      <c r="C42" s="24">
        <v>0.41259000000000001</v>
      </c>
      <c r="D42" s="24">
        <v>6.8300000000000001E-3</v>
      </c>
      <c r="E42" s="25">
        <v>0</v>
      </c>
      <c r="F42" s="25">
        <v>0</v>
      </c>
      <c r="G42" s="25">
        <v>0.40576000000000001</v>
      </c>
      <c r="H42" s="25">
        <v>8.7999999999999995E-2</v>
      </c>
      <c r="I42" s="25">
        <v>6.8300000000000001E-3</v>
      </c>
      <c r="J42" s="25">
        <v>0</v>
      </c>
      <c r="K42" s="25">
        <v>2.6020852139652106E-18</v>
      </c>
      <c r="L42" s="25">
        <v>0</v>
      </c>
      <c r="M42" s="25">
        <v>0.40576000000000001</v>
      </c>
      <c r="N42" s="26">
        <v>0</v>
      </c>
    </row>
    <row r="43" spans="1:14" s="22" customFormat="1" ht="30" customHeight="1">
      <c r="A43" s="30" t="s">
        <v>74</v>
      </c>
      <c r="B43" s="24">
        <v>2E-3</v>
      </c>
      <c r="C43" s="24">
        <v>2E-3</v>
      </c>
      <c r="D43" s="24">
        <v>2E-3</v>
      </c>
      <c r="E43" s="25">
        <v>0</v>
      </c>
      <c r="F43" s="25">
        <v>0</v>
      </c>
      <c r="G43" s="25">
        <v>0</v>
      </c>
      <c r="H43" s="25">
        <v>0</v>
      </c>
      <c r="I43" s="25">
        <v>2E-3</v>
      </c>
      <c r="J43" s="25">
        <v>0</v>
      </c>
      <c r="K43" s="25">
        <v>0</v>
      </c>
      <c r="L43" s="25">
        <v>0</v>
      </c>
      <c r="M43" s="25">
        <v>0</v>
      </c>
      <c r="N43" s="26">
        <v>0</v>
      </c>
    </row>
    <row r="44" spans="1:14" s="22" customFormat="1" ht="30" customHeight="1">
      <c r="A44" s="30" t="s">
        <v>75</v>
      </c>
      <c r="B44" s="24">
        <v>9.86</v>
      </c>
      <c r="C44" s="24">
        <v>9.86</v>
      </c>
      <c r="D44" s="24">
        <v>2.85</v>
      </c>
      <c r="E44" s="25">
        <v>3.8</v>
      </c>
      <c r="F44" s="25">
        <v>1.59</v>
      </c>
      <c r="G44" s="25">
        <v>3.35</v>
      </c>
      <c r="H44" s="25">
        <v>0.83</v>
      </c>
      <c r="I44" s="25">
        <v>2.71</v>
      </c>
      <c r="J44" s="25">
        <v>0</v>
      </c>
      <c r="K44" s="25">
        <v>-4.4408920985006262E-16</v>
      </c>
      <c r="L44" s="25">
        <v>0</v>
      </c>
      <c r="M44" s="25">
        <v>7.15</v>
      </c>
      <c r="N44" s="26">
        <v>0</v>
      </c>
    </row>
    <row r="45" spans="1:14" s="22" customFormat="1" ht="30" customHeight="1">
      <c r="A45" s="30" t="s">
        <v>76</v>
      </c>
      <c r="B45" s="24">
        <v>0.14199999999999999</v>
      </c>
      <c r="C45" s="24">
        <v>0.14199999999999999</v>
      </c>
      <c r="D45" s="24">
        <v>0.14199999999999999</v>
      </c>
      <c r="E45" s="25">
        <v>0</v>
      </c>
      <c r="F45" s="25">
        <v>0</v>
      </c>
      <c r="G45" s="25">
        <v>0</v>
      </c>
      <c r="H45" s="25">
        <v>0</v>
      </c>
      <c r="I45" s="25">
        <v>0.14199999999999999</v>
      </c>
      <c r="J45" s="25">
        <v>0</v>
      </c>
      <c r="K45" s="25">
        <v>0</v>
      </c>
      <c r="L45" s="25">
        <v>0</v>
      </c>
      <c r="M45" s="25">
        <v>0</v>
      </c>
      <c r="N45" s="26">
        <v>0</v>
      </c>
    </row>
    <row r="46" spans="1:14" s="22" customFormat="1" ht="30" customHeight="1">
      <c r="A46" s="30" t="s">
        <v>77</v>
      </c>
      <c r="B46" s="24">
        <v>52.6</v>
      </c>
      <c r="C46" s="24">
        <v>52.6</v>
      </c>
      <c r="D46" s="24">
        <v>0</v>
      </c>
      <c r="E46" s="25">
        <v>3.3</v>
      </c>
      <c r="F46" s="25">
        <v>0.9</v>
      </c>
      <c r="G46" s="25">
        <v>32.200000000000003</v>
      </c>
      <c r="H46" s="25">
        <v>0.2</v>
      </c>
      <c r="I46" s="25">
        <v>0</v>
      </c>
      <c r="J46" s="25">
        <v>17.100000000000001</v>
      </c>
      <c r="K46" s="25">
        <v>0</v>
      </c>
      <c r="L46" s="25">
        <v>0</v>
      </c>
      <c r="M46" s="25">
        <v>1.4</v>
      </c>
      <c r="N46" s="26">
        <v>0</v>
      </c>
    </row>
    <row r="47" spans="1:14" s="22" customFormat="1" ht="30" customHeight="1">
      <c r="A47" s="30" t="s">
        <v>78</v>
      </c>
      <c r="B47" s="24">
        <v>0.85299999999999998</v>
      </c>
      <c r="C47" s="24">
        <v>0.85299999999999998</v>
      </c>
      <c r="D47" s="24">
        <v>0.27010000000000001</v>
      </c>
      <c r="E47" s="25">
        <v>0.41299999999999998</v>
      </c>
      <c r="F47" s="25">
        <v>0.37436999999999998</v>
      </c>
      <c r="G47" s="25">
        <v>0.17</v>
      </c>
      <c r="H47" s="25">
        <v>0.1699</v>
      </c>
      <c r="I47" s="25">
        <v>0.27</v>
      </c>
      <c r="J47" s="25">
        <v>0</v>
      </c>
      <c r="K47" s="25">
        <v>0</v>
      </c>
      <c r="L47" s="25">
        <v>0</v>
      </c>
      <c r="M47" s="25">
        <f>E47+G47</f>
        <v>0.58299999999999996</v>
      </c>
      <c r="N47" s="26">
        <v>1</v>
      </c>
    </row>
    <row r="48" spans="1:14" s="22" customFormat="1" ht="30" customHeight="1">
      <c r="A48" s="33" t="s">
        <v>79</v>
      </c>
      <c r="B48" s="34">
        <v>0.93323</v>
      </c>
      <c r="C48" s="34">
        <v>0.93323</v>
      </c>
      <c r="D48" s="34">
        <v>4.8640000000000003E-2</v>
      </c>
      <c r="E48" s="35">
        <v>0.68369999999999997</v>
      </c>
      <c r="F48" s="35">
        <v>9.1999999999999998E-2</v>
      </c>
      <c r="G48" s="35">
        <v>0.20089000000000001</v>
      </c>
      <c r="H48" s="35">
        <v>0.20089000000000001</v>
      </c>
      <c r="I48" s="35">
        <v>4.8640000000000003E-2</v>
      </c>
      <c r="J48" s="35">
        <v>0</v>
      </c>
      <c r="K48" s="35">
        <v>1.3877787807814457E-17</v>
      </c>
      <c r="L48" s="25">
        <v>0</v>
      </c>
      <c r="M48" s="35">
        <v>0.88458999999999999</v>
      </c>
      <c r="N48" s="36">
        <v>0</v>
      </c>
    </row>
    <row r="49" spans="1:14" s="22" customFormat="1" ht="30" customHeight="1">
      <c r="A49" s="30" t="s">
        <v>80</v>
      </c>
      <c r="B49" s="24">
        <v>0.58699999999999997</v>
      </c>
      <c r="C49" s="24">
        <v>0.58699999999999997</v>
      </c>
      <c r="D49" s="24">
        <v>0</v>
      </c>
      <c r="E49" s="25">
        <v>0.52500000000000002</v>
      </c>
      <c r="F49" s="25">
        <v>0.14199999999999999</v>
      </c>
      <c r="G49" s="25">
        <v>6.2E-2</v>
      </c>
      <c r="H49" s="25">
        <v>3.0000000000000001E-3</v>
      </c>
      <c r="I49" s="25">
        <v>0</v>
      </c>
      <c r="J49" s="25">
        <v>0</v>
      </c>
      <c r="K49" s="25">
        <v>-5.5511151231257827E-17</v>
      </c>
      <c r="L49" s="25">
        <v>0</v>
      </c>
      <c r="M49" s="25">
        <v>0.58699999999999997</v>
      </c>
      <c r="N49" s="26">
        <v>0</v>
      </c>
    </row>
    <row r="50" spans="1:14" s="22" customFormat="1" ht="30" customHeight="1">
      <c r="A50" s="30" t="s">
        <v>81</v>
      </c>
      <c r="B50" s="24">
        <v>0.96</v>
      </c>
      <c r="C50" s="24">
        <v>0.96</v>
      </c>
      <c r="D50" s="24">
        <v>0</v>
      </c>
      <c r="E50" s="25">
        <v>0.96</v>
      </c>
      <c r="F50" s="25">
        <v>0.53700000000000003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0.96</v>
      </c>
      <c r="N50" s="26">
        <v>0</v>
      </c>
    </row>
    <row r="51" spans="1:14" s="22" customFormat="1" ht="30" customHeight="1">
      <c r="A51" s="30" t="s">
        <v>82</v>
      </c>
      <c r="B51" s="24">
        <v>0.61155000000000004</v>
      </c>
      <c r="C51" s="24">
        <v>0.61155000000000004</v>
      </c>
      <c r="D51" s="24">
        <v>0.59594999999999998</v>
      </c>
      <c r="E51" s="25">
        <v>1.5599999999999999E-2</v>
      </c>
      <c r="F51" s="25">
        <v>1.5599999999999999E-2</v>
      </c>
      <c r="G51" s="25">
        <v>0</v>
      </c>
      <c r="H51" s="25">
        <v>0</v>
      </c>
      <c r="I51" s="25">
        <v>0.59594999999999998</v>
      </c>
      <c r="J51" s="25">
        <v>0</v>
      </c>
      <c r="K51" s="25">
        <v>1.1102230246251565E-16</v>
      </c>
      <c r="L51" s="25">
        <v>0</v>
      </c>
      <c r="M51" s="25">
        <v>1.5599999999999999E-2</v>
      </c>
      <c r="N51" s="26">
        <v>0</v>
      </c>
    </row>
    <row r="52" spans="1:14" s="22" customFormat="1" ht="30" customHeight="1">
      <c r="A52" s="30" t="s">
        <v>83</v>
      </c>
      <c r="B52" s="24">
        <v>0.61699999999999999</v>
      </c>
      <c r="C52" s="24">
        <v>0.61699999999999999</v>
      </c>
      <c r="D52" s="24">
        <v>0.61699999999999999</v>
      </c>
      <c r="E52" s="25">
        <v>0</v>
      </c>
      <c r="F52" s="25">
        <v>0</v>
      </c>
      <c r="G52" s="25">
        <v>0.61699999999999999</v>
      </c>
      <c r="H52" s="25">
        <v>0.61699999999999999</v>
      </c>
      <c r="I52" s="25">
        <v>0</v>
      </c>
      <c r="J52" s="25">
        <v>0</v>
      </c>
      <c r="K52" s="25">
        <v>0</v>
      </c>
      <c r="L52" s="25">
        <v>0</v>
      </c>
      <c r="M52" s="25">
        <v>0.61699999999999999</v>
      </c>
      <c r="N52" s="26">
        <v>0</v>
      </c>
    </row>
    <row r="53" spans="1:14" s="22" customFormat="1" ht="30" customHeight="1">
      <c r="A53" s="30" t="s">
        <v>84</v>
      </c>
      <c r="B53" s="24">
        <v>1.7210000000000001</v>
      </c>
      <c r="C53" s="24">
        <v>1.7210000000000001</v>
      </c>
      <c r="D53" s="24">
        <v>1.2E-2</v>
      </c>
      <c r="E53" s="25">
        <v>0</v>
      </c>
      <c r="F53" s="25">
        <v>0</v>
      </c>
      <c r="G53" s="25">
        <v>0.21199999999999999</v>
      </c>
      <c r="H53" s="25">
        <v>0.21199999999999999</v>
      </c>
      <c r="I53" s="25">
        <v>1.5089999999999999</v>
      </c>
      <c r="J53" s="25">
        <v>0</v>
      </c>
      <c r="K53" s="25">
        <v>2.2204460492503131E-16</v>
      </c>
      <c r="L53" s="25">
        <v>0</v>
      </c>
      <c r="M53" s="25">
        <v>0.21199999999999999</v>
      </c>
      <c r="N53" s="26">
        <v>0</v>
      </c>
    </row>
    <row r="54" spans="1:14" s="22" customFormat="1" ht="30" customHeight="1">
      <c r="A54" s="30" t="s">
        <v>85</v>
      </c>
      <c r="B54" s="24">
        <v>3.8980000000000001</v>
      </c>
      <c r="C54" s="24">
        <v>3.8980000000000001</v>
      </c>
      <c r="D54" s="24">
        <v>1.663</v>
      </c>
      <c r="E54" s="25">
        <v>1.3480000000000001</v>
      </c>
      <c r="F54" s="25">
        <v>1.3480000000000001</v>
      </c>
      <c r="G54" s="25">
        <v>0.88700000000000001</v>
      </c>
      <c r="H54" s="25">
        <v>0.88700000000000001</v>
      </c>
      <c r="I54" s="25">
        <v>1.663</v>
      </c>
      <c r="J54" s="25">
        <v>0</v>
      </c>
      <c r="K54" s="25">
        <v>-2.2204460492503131E-16</v>
      </c>
      <c r="L54" s="25">
        <v>0</v>
      </c>
      <c r="M54" s="25">
        <v>2.2349999999999999</v>
      </c>
      <c r="N54" s="26">
        <v>0</v>
      </c>
    </row>
    <row r="55" spans="1:14" s="22" customFormat="1" ht="30" customHeight="1">
      <c r="A55" s="30" t="s">
        <v>86</v>
      </c>
      <c r="B55" s="24">
        <v>4.97</v>
      </c>
      <c r="C55" s="24">
        <v>4.97</v>
      </c>
      <c r="D55" s="24">
        <v>1.9490000000000001</v>
      </c>
      <c r="E55" s="25">
        <v>1.8340000000000001</v>
      </c>
      <c r="F55" s="25">
        <v>0.58699999999999997</v>
      </c>
      <c r="G55" s="25">
        <v>2.4060000000000001</v>
      </c>
      <c r="H55" s="25">
        <v>1.232</v>
      </c>
      <c r="I55" s="25">
        <v>0.73</v>
      </c>
      <c r="J55" s="25">
        <v>0</v>
      </c>
      <c r="K55" s="25">
        <v>0</v>
      </c>
      <c r="L55" s="25">
        <v>0</v>
      </c>
      <c r="M55" s="25">
        <v>4.24</v>
      </c>
      <c r="N55" s="26">
        <v>0</v>
      </c>
    </row>
    <row r="56" spans="1:14" s="22" customFormat="1" ht="30" customHeight="1">
      <c r="A56" s="30" t="s">
        <v>87</v>
      </c>
      <c r="B56" s="24">
        <v>0.81837000000000004</v>
      </c>
      <c r="C56" s="24">
        <v>0.81837000000000004</v>
      </c>
      <c r="D56" s="24">
        <v>0.14199999999999999</v>
      </c>
      <c r="E56" s="25">
        <v>0.14465</v>
      </c>
      <c r="F56" s="25">
        <v>0.14465</v>
      </c>
      <c r="G56" s="25">
        <v>0.61971999999999994</v>
      </c>
      <c r="H56" s="25">
        <v>0.18591999999999997</v>
      </c>
      <c r="I56" s="25">
        <v>0</v>
      </c>
      <c r="J56" s="25">
        <v>5.3999999999999999E-2</v>
      </c>
      <c r="K56" s="25">
        <v>1.5959455978986625E-16</v>
      </c>
      <c r="L56" s="25">
        <v>0</v>
      </c>
      <c r="M56" s="25">
        <f>0.81837-0.054</f>
        <v>0.76436999999999999</v>
      </c>
      <c r="N56" s="26">
        <v>2</v>
      </c>
    </row>
    <row r="57" spans="1:14" s="22" customFormat="1" ht="30" customHeight="1">
      <c r="A57" s="30" t="s">
        <v>88</v>
      </c>
      <c r="B57" s="24">
        <v>5.0709999999999997</v>
      </c>
      <c r="C57" s="24">
        <v>5.0709999999999997</v>
      </c>
      <c r="D57" s="24">
        <v>5.0709999999999997</v>
      </c>
      <c r="E57" s="25">
        <v>0</v>
      </c>
      <c r="F57" s="25">
        <v>0</v>
      </c>
      <c r="G57" s="25">
        <v>2.2010000000000001</v>
      </c>
      <c r="H57" s="25">
        <v>7.2999999999999995E-2</v>
      </c>
      <c r="I57" s="25">
        <v>2.87</v>
      </c>
      <c r="J57" s="25">
        <v>0</v>
      </c>
      <c r="K57" s="25">
        <v>0</v>
      </c>
      <c r="L57" s="25">
        <v>0</v>
      </c>
      <c r="M57" s="25">
        <v>2.2010000000000001</v>
      </c>
      <c r="N57" s="26">
        <v>0</v>
      </c>
    </row>
    <row r="58" spans="1:14" s="22" customFormat="1" ht="30" customHeight="1">
      <c r="A58" s="30" t="s">
        <v>89</v>
      </c>
      <c r="B58" s="24">
        <v>2.77</v>
      </c>
      <c r="C58" s="24">
        <v>2.77</v>
      </c>
      <c r="D58" s="24">
        <f>1.47</f>
        <v>1.47</v>
      </c>
      <c r="E58" s="25">
        <v>0</v>
      </c>
      <c r="F58" s="25">
        <v>0</v>
      </c>
      <c r="G58" s="25">
        <f>1.3</f>
        <v>1.3</v>
      </c>
      <c r="H58" s="25">
        <v>4.7E-2</v>
      </c>
      <c r="I58" s="25">
        <v>1.47</v>
      </c>
      <c r="J58" s="25">
        <v>0</v>
      </c>
      <c r="K58" s="25">
        <v>0</v>
      </c>
      <c r="L58" s="25">
        <v>0</v>
      </c>
      <c r="M58" s="25">
        <v>1.3</v>
      </c>
      <c r="N58" s="26">
        <v>0</v>
      </c>
    </row>
    <row r="59" spans="1:14" s="22" customFormat="1" ht="30" customHeight="1">
      <c r="A59" s="30" t="s">
        <v>90</v>
      </c>
      <c r="B59" s="24">
        <v>0.16400000000000001</v>
      </c>
      <c r="C59" s="24">
        <v>0.16400000000000001</v>
      </c>
      <c r="D59" s="24">
        <v>0</v>
      </c>
      <c r="E59" s="25">
        <v>5.8999999999999997E-2</v>
      </c>
      <c r="F59" s="25">
        <v>4.0000000000000001E-3</v>
      </c>
      <c r="G59" s="25">
        <v>0.105</v>
      </c>
      <c r="H59" s="25">
        <v>8.0000000000000002E-3</v>
      </c>
      <c r="I59" s="25">
        <v>0</v>
      </c>
      <c r="J59" s="25">
        <v>0</v>
      </c>
      <c r="K59" s="25">
        <v>1.3877787807814457E-17</v>
      </c>
      <c r="L59" s="25">
        <v>0</v>
      </c>
      <c r="M59" s="25">
        <v>0.16400000000000001</v>
      </c>
      <c r="N59" s="26">
        <v>0</v>
      </c>
    </row>
    <row r="60" spans="1:14" s="22" customFormat="1" ht="30" customHeight="1">
      <c r="A60" s="30" t="s">
        <v>91</v>
      </c>
      <c r="B60" s="24">
        <v>1.7250000000000001E-2</v>
      </c>
      <c r="C60" s="24">
        <v>1.7250000000000001E-2</v>
      </c>
      <c r="D60" s="24">
        <v>0</v>
      </c>
      <c r="E60" s="25">
        <v>1.7250000000000001E-2</v>
      </c>
      <c r="F60" s="25">
        <v>1.7250000000000001E-2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1.7250000000000001E-2</v>
      </c>
      <c r="N60" s="26">
        <v>0</v>
      </c>
    </row>
    <row r="61" spans="1:14" s="22" customFormat="1" ht="30" customHeight="1">
      <c r="A61" s="30" t="s">
        <v>92</v>
      </c>
      <c r="B61" s="24">
        <v>6.3259999999999996</v>
      </c>
      <c r="C61" s="24">
        <v>6.3259999999999996</v>
      </c>
      <c r="D61" s="24">
        <v>1.6930000000000001</v>
      </c>
      <c r="E61" s="25">
        <v>8.0000000000000002E-3</v>
      </c>
      <c r="F61" s="25">
        <v>8.0000000000000002E-3</v>
      </c>
      <c r="G61" s="25">
        <v>4.875</v>
      </c>
      <c r="H61" s="25">
        <v>3.8330000000000002</v>
      </c>
      <c r="I61" s="25">
        <v>1.4430000000000001</v>
      </c>
      <c r="J61" s="25">
        <v>0</v>
      </c>
      <c r="K61" s="25">
        <v>-4.4408920985006262E-16</v>
      </c>
      <c r="L61" s="25">
        <v>0</v>
      </c>
      <c r="M61" s="25">
        <v>4.883</v>
      </c>
      <c r="N61" s="26">
        <v>0</v>
      </c>
    </row>
    <row r="62" spans="1:14" s="22" customFormat="1" ht="30" customHeight="1">
      <c r="A62" s="30" t="s">
        <v>93</v>
      </c>
      <c r="B62" s="24">
        <v>0.75800000000000001</v>
      </c>
      <c r="C62" s="24">
        <v>0.75800000000000001</v>
      </c>
      <c r="D62" s="24">
        <v>0</v>
      </c>
      <c r="E62" s="25">
        <v>0.75800000000000001</v>
      </c>
      <c r="F62" s="25">
        <v>7.0000000000000007E-2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0.75800000000000001</v>
      </c>
      <c r="N62" s="26">
        <v>0</v>
      </c>
    </row>
    <row r="63" spans="1:14" s="22" customFormat="1" ht="30" customHeight="1">
      <c r="A63" s="30" t="s">
        <v>94</v>
      </c>
      <c r="B63" s="24">
        <v>1.6220000000000001</v>
      </c>
      <c r="C63" s="24">
        <v>1.6220000000000001</v>
      </c>
      <c r="D63" s="24">
        <v>0.83199999999999996</v>
      </c>
      <c r="E63" s="25">
        <v>0.48699999999999999</v>
      </c>
      <c r="F63" s="25">
        <v>5.3999999999999999E-2</v>
      </c>
      <c r="G63" s="25">
        <v>0.30399999999999999</v>
      </c>
      <c r="H63" s="25">
        <v>7.0000000000000007E-2</v>
      </c>
      <c r="I63" s="25">
        <v>0.83099999999999996</v>
      </c>
      <c r="J63" s="25">
        <v>0</v>
      </c>
      <c r="K63" s="25">
        <f>C63-E63-G63-I63-J63</f>
        <v>2.2204460492503131E-16</v>
      </c>
      <c r="L63" s="25">
        <v>0</v>
      </c>
      <c r="M63" s="25">
        <v>0.79100000000000004</v>
      </c>
      <c r="N63" s="26">
        <v>0</v>
      </c>
    </row>
    <row r="64" spans="1:14" s="22" customFormat="1" ht="30" customHeight="1">
      <c r="A64" s="30" t="s">
        <v>95</v>
      </c>
      <c r="B64" s="24">
        <v>0.49099999999999999</v>
      </c>
      <c r="C64" s="24">
        <v>0.49099999999999999</v>
      </c>
      <c r="D64" s="24">
        <v>8.1000000000000003E-2</v>
      </c>
      <c r="E64" s="25">
        <v>0.41</v>
      </c>
      <c r="F64" s="25">
        <v>0.41</v>
      </c>
      <c r="G64" s="25">
        <v>0</v>
      </c>
      <c r="H64" s="25">
        <v>0</v>
      </c>
      <c r="I64" s="25">
        <v>8.1000000000000003E-2</v>
      </c>
      <c r="J64" s="25">
        <v>0</v>
      </c>
      <c r="K64" s="25">
        <v>1.3877787807814457E-17</v>
      </c>
      <c r="L64" s="25">
        <v>0</v>
      </c>
      <c r="M64" s="25">
        <v>0.41</v>
      </c>
      <c r="N64" s="26">
        <v>0</v>
      </c>
    </row>
    <row r="65" spans="1:14" s="22" customFormat="1" ht="30" customHeight="1">
      <c r="A65" s="30" t="s">
        <v>96</v>
      </c>
      <c r="B65" s="24">
        <v>48.088000000000001</v>
      </c>
      <c r="C65" s="24">
        <v>48.088000000000001</v>
      </c>
      <c r="D65" s="24">
        <v>10.366</v>
      </c>
      <c r="E65" s="25">
        <v>8.4710000000000001</v>
      </c>
      <c r="F65" s="25">
        <v>1.8380000000000001</v>
      </c>
      <c r="G65" s="25">
        <v>29.251000000000001</v>
      </c>
      <c r="H65" s="25">
        <v>26.381</v>
      </c>
      <c r="I65" s="25">
        <v>10.366</v>
      </c>
      <c r="J65" s="25">
        <v>0</v>
      </c>
      <c r="K65" s="25">
        <v>0</v>
      </c>
      <c r="L65" s="25">
        <v>0</v>
      </c>
      <c r="M65" s="25">
        <f>E65+G65</f>
        <v>37.722000000000001</v>
      </c>
      <c r="N65" s="26">
        <v>0</v>
      </c>
    </row>
    <row r="66" spans="1:14" s="22" customFormat="1" ht="30" customHeight="1">
      <c r="A66" s="30" t="s">
        <v>97</v>
      </c>
      <c r="B66" s="24">
        <v>44.373899999999999</v>
      </c>
      <c r="C66" s="24">
        <v>44.374000000000002</v>
      </c>
      <c r="D66" s="24">
        <v>38.177999999999997</v>
      </c>
      <c r="E66" s="25">
        <v>2.6640000000000001</v>
      </c>
      <c r="F66" s="25">
        <v>1.2270000000000001</v>
      </c>
      <c r="G66" s="25">
        <v>3.532</v>
      </c>
      <c r="H66" s="25">
        <v>2.2130000000000001</v>
      </c>
      <c r="I66" s="25">
        <v>38.177999999999997</v>
      </c>
      <c r="J66" s="25">
        <v>0</v>
      </c>
      <c r="K66" s="25">
        <v>-1.0000000000331966E-4</v>
      </c>
      <c r="L66" s="25">
        <v>0</v>
      </c>
      <c r="M66" s="25">
        <v>6.1959999999999997</v>
      </c>
      <c r="N66" s="26">
        <v>0</v>
      </c>
    </row>
    <row r="67" spans="1:14" s="22" customFormat="1" ht="30" customHeight="1">
      <c r="A67" s="30" t="s">
        <v>98</v>
      </c>
      <c r="B67" s="24">
        <v>4.78</v>
      </c>
      <c r="C67" s="24">
        <v>4.78</v>
      </c>
      <c r="D67" s="24">
        <v>0.92</v>
      </c>
      <c r="E67" s="25">
        <v>1.373</v>
      </c>
      <c r="F67" s="25">
        <v>1.37</v>
      </c>
      <c r="G67" s="25">
        <v>2.605</v>
      </c>
      <c r="H67" s="25">
        <v>2.2400000000000002</v>
      </c>
      <c r="I67" s="25">
        <v>0.80200000000000005</v>
      </c>
      <c r="J67" s="25">
        <v>0</v>
      </c>
      <c r="K67" s="25">
        <v>0</v>
      </c>
      <c r="L67" s="25">
        <v>0</v>
      </c>
      <c r="M67" s="25">
        <v>3.9780000000000002</v>
      </c>
      <c r="N67" s="26">
        <v>0</v>
      </c>
    </row>
    <row r="68" spans="1:14" s="22" customFormat="1" ht="30" customHeight="1">
      <c r="A68" s="30" t="s">
        <v>99</v>
      </c>
      <c r="B68" s="24">
        <v>0.84499999999999997</v>
      </c>
      <c r="C68" s="24">
        <v>0.84499999999999997</v>
      </c>
      <c r="D68" s="24">
        <v>0.28499999999999998</v>
      </c>
      <c r="E68" s="25">
        <v>7.1999999999999995E-2</v>
      </c>
      <c r="F68" s="25">
        <v>7.1999999999999995E-2</v>
      </c>
      <c r="G68" s="25">
        <v>0.48799999999999999</v>
      </c>
      <c r="H68" s="25">
        <v>0.48799999999999999</v>
      </c>
      <c r="I68" s="25">
        <v>0.28499999999999998</v>
      </c>
      <c r="J68" s="25">
        <v>0</v>
      </c>
      <c r="K68" s="25">
        <v>5.5511151231257827E-17</v>
      </c>
      <c r="L68" s="25">
        <v>0</v>
      </c>
      <c r="M68" s="25">
        <v>0.56000000000000005</v>
      </c>
      <c r="N68" s="26">
        <v>0</v>
      </c>
    </row>
    <row r="69" spans="1:14" s="22" customFormat="1" ht="30" customHeight="1">
      <c r="A69" s="30" t="s">
        <v>100</v>
      </c>
      <c r="B69" s="24">
        <v>8.0000000000000002E-3</v>
      </c>
      <c r="C69" s="24">
        <v>8.0000000000000002E-3</v>
      </c>
      <c r="D69" s="24">
        <v>8.0000000000000002E-3</v>
      </c>
      <c r="E69" s="25">
        <v>0</v>
      </c>
      <c r="F69" s="25">
        <v>0</v>
      </c>
      <c r="G69" s="25">
        <v>0</v>
      </c>
      <c r="H69" s="25">
        <v>0</v>
      </c>
      <c r="I69" s="25">
        <v>8.0000000000000002E-3</v>
      </c>
      <c r="J69" s="25">
        <v>0</v>
      </c>
      <c r="K69" s="25">
        <v>0</v>
      </c>
      <c r="L69" s="25">
        <v>0</v>
      </c>
      <c r="M69" s="25">
        <v>0</v>
      </c>
      <c r="N69" s="26">
        <v>0</v>
      </c>
    </row>
    <row r="70" spans="1:14" s="22" customFormat="1" ht="30" customHeight="1">
      <c r="A70" s="30" t="s">
        <v>101</v>
      </c>
      <c r="B70" s="24">
        <v>2.2039970000000002</v>
      </c>
      <c r="C70" s="24">
        <v>2.2039970000000002</v>
      </c>
      <c r="D70" s="24">
        <v>1.068997</v>
      </c>
      <c r="E70" s="25">
        <v>0</v>
      </c>
      <c r="F70" s="25">
        <v>0</v>
      </c>
      <c r="G70" s="25">
        <v>1.135</v>
      </c>
      <c r="H70" s="25">
        <v>7.0000000000000001E-3</v>
      </c>
      <c r="I70" s="25">
        <v>1.068997</v>
      </c>
      <c r="J70" s="25">
        <v>0</v>
      </c>
      <c r="K70" s="25">
        <v>2.2204460492503131E-16</v>
      </c>
      <c r="L70" s="25">
        <v>0</v>
      </c>
      <c r="M70" s="25">
        <v>1.135</v>
      </c>
      <c r="N70" s="26">
        <v>0</v>
      </c>
    </row>
    <row r="71" spans="1:14" s="22" customFormat="1" ht="30" customHeight="1">
      <c r="A71" s="30" t="s">
        <v>102</v>
      </c>
      <c r="B71" s="24">
        <f>C71</f>
        <v>0.22890000000000002</v>
      </c>
      <c r="C71" s="24">
        <v>0.22890000000000002</v>
      </c>
      <c r="D71" s="24">
        <v>0</v>
      </c>
      <c r="E71" s="25">
        <v>0.12790000000000001</v>
      </c>
      <c r="F71" s="25">
        <v>0.12790000000000001</v>
      </c>
      <c r="G71" s="25">
        <v>0.10100000000000001</v>
      </c>
      <c r="H71" s="25">
        <v>0.10100000000000001</v>
      </c>
      <c r="I71" s="25">
        <v>0</v>
      </c>
      <c r="J71" s="25">
        <v>0</v>
      </c>
      <c r="K71" s="25">
        <v>0</v>
      </c>
      <c r="L71" s="25">
        <v>0</v>
      </c>
      <c r="M71" s="25">
        <v>0.22890000000000002</v>
      </c>
      <c r="N71" s="26">
        <v>0</v>
      </c>
    </row>
    <row r="72" spans="1:14" s="22" customFormat="1" ht="30" customHeight="1">
      <c r="A72" s="30" t="s">
        <v>103</v>
      </c>
      <c r="B72" s="24">
        <v>1.4266000000000001</v>
      </c>
      <c r="C72" s="24">
        <v>1.427</v>
      </c>
      <c r="D72" s="24">
        <v>0</v>
      </c>
      <c r="E72" s="25">
        <v>0.434</v>
      </c>
      <c r="F72" s="25">
        <v>1.6E-2</v>
      </c>
      <c r="G72" s="25">
        <v>0.55000000000000004</v>
      </c>
      <c r="H72" s="25">
        <v>0.01</v>
      </c>
      <c r="I72" s="25">
        <v>0.443</v>
      </c>
      <c r="J72" s="25">
        <v>0</v>
      </c>
      <c r="K72" s="25">
        <v>-3.9999999999990044E-4</v>
      </c>
      <c r="L72" s="25">
        <v>0</v>
      </c>
      <c r="M72" s="25">
        <v>0.98399999999999999</v>
      </c>
      <c r="N72" s="26">
        <v>0</v>
      </c>
    </row>
    <row r="73" spans="1:14" s="22" customFormat="1" ht="30" customHeight="1">
      <c r="A73" s="30" t="s">
        <v>104</v>
      </c>
      <c r="B73" s="24">
        <v>12.2</v>
      </c>
      <c r="C73" s="24">
        <v>12.2</v>
      </c>
      <c r="D73" s="24">
        <f>12.2-0.647</f>
        <v>11.552999999999999</v>
      </c>
      <c r="E73" s="25">
        <v>0.32</v>
      </c>
      <c r="F73" s="25">
        <v>1.4999999999999999E-2</v>
      </c>
      <c r="G73" s="25">
        <v>5.8890000000000002</v>
      </c>
      <c r="H73" s="25">
        <v>5.8890000000000002</v>
      </c>
      <c r="I73" s="25">
        <v>5.3440000000000003</v>
      </c>
      <c r="J73" s="25">
        <v>0.64700000000000002</v>
      </c>
      <c r="K73" s="25">
        <v>0</v>
      </c>
      <c r="L73" s="25">
        <v>0</v>
      </c>
      <c r="M73" s="25">
        <v>11.553000000000001</v>
      </c>
      <c r="N73" s="26">
        <v>0</v>
      </c>
    </row>
    <row r="74" spans="1:14" s="22" customFormat="1" ht="30" customHeight="1">
      <c r="A74" s="30" t="s">
        <v>105</v>
      </c>
      <c r="B74" s="24">
        <v>2.2480000000000002</v>
      </c>
      <c r="C74" s="24">
        <v>2.2480000000000002</v>
      </c>
      <c r="D74" s="24">
        <v>0.28499999999999998</v>
      </c>
      <c r="E74" s="25">
        <v>0.25700000000000001</v>
      </c>
      <c r="F74" s="25">
        <v>0.21</v>
      </c>
      <c r="G74" s="25">
        <v>1.706</v>
      </c>
      <c r="H74" s="25">
        <v>5.1999999999999998E-2</v>
      </c>
      <c r="I74" s="25">
        <v>0.28499999999999998</v>
      </c>
      <c r="J74" s="25">
        <v>0</v>
      </c>
      <c r="K74" s="25">
        <v>1.6653345369377348E-16</v>
      </c>
      <c r="L74" s="25">
        <v>0</v>
      </c>
      <c r="M74" s="25">
        <v>1.9630000000000001</v>
      </c>
      <c r="N74" s="26">
        <v>0</v>
      </c>
    </row>
    <row r="75" spans="1:14" s="22" customFormat="1" ht="30" customHeight="1">
      <c r="A75" s="30" t="s">
        <v>106</v>
      </c>
      <c r="B75" s="24">
        <v>8.7899999999999991</v>
      </c>
      <c r="C75" s="24">
        <v>8.7899999999999991</v>
      </c>
      <c r="D75" s="24">
        <v>0</v>
      </c>
      <c r="E75" s="25">
        <v>0</v>
      </c>
      <c r="F75" s="25">
        <v>0</v>
      </c>
      <c r="G75" s="25">
        <v>7.47</v>
      </c>
      <c r="H75" s="25">
        <v>0.84</v>
      </c>
      <c r="I75" s="25">
        <v>0</v>
      </c>
      <c r="J75" s="25">
        <v>1.32</v>
      </c>
      <c r="K75" s="25">
        <v>0</v>
      </c>
      <c r="L75" s="25">
        <v>0</v>
      </c>
      <c r="M75" s="25">
        <v>6.96</v>
      </c>
      <c r="N75" s="26">
        <v>0</v>
      </c>
    </row>
    <row r="76" spans="1:14" s="22" customFormat="1" ht="30" customHeight="1">
      <c r="A76" s="30" t="s">
        <v>107</v>
      </c>
      <c r="B76" s="24">
        <v>0.27600000000000002</v>
      </c>
      <c r="C76" s="24">
        <v>0.27600000000000002</v>
      </c>
      <c r="D76" s="24">
        <v>0</v>
      </c>
      <c r="E76" s="25">
        <v>0</v>
      </c>
      <c r="F76" s="25">
        <v>0</v>
      </c>
      <c r="G76" s="25">
        <v>0.27600000000000002</v>
      </c>
      <c r="H76" s="25">
        <v>0.27600000000000002</v>
      </c>
      <c r="I76" s="25">
        <v>0</v>
      </c>
      <c r="J76" s="25">
        <v>0</v>
      </c>
      <c r="K76" s="25">
        <v>0</v>
      </c>
      <c r="L76" s="25">
        <v>0</v>
      </c>
      <c r="M76" s="25">
        <v>0.27600000000000002</v>
      </c>
      <c r="N76" s="26">
        <v>0</v>
      </c>
    </row>
    <row r="77" spans="1:14" s="22" customFormat="1" ht="30" customHeight="1">
      <c r="A77" s="30" t="s">
        <v>108</v>
      </c>
      <c r="B77" s="24">
        <v>25.207999999999998</v>
      </c>
      <c r="C77" s="24">
        <v>25.207999999999998</v>
      </c>
      <c r="D77" s="24">
        <v>7.8419999999999996</v>
      </c>
      <c r="E77" s="25">
        <v>4.149</v>
      </c>
      <c r="F77" s="25">
        <v>2.0129999999999999</v>
      </c>
      <c r="G77" s="25">
        <v>13.217000000000001</v>
      </c>
      <c r="H77" s="25">
        <v>5.85</v>
      </c>
      <c r="I77" s="25">
        <v>7.8419999999999996</v>
      </c>
      <c r="J77" s="25">
        <v>0</v>
      </c>
      <c r="K77" s="25">
        <v>0</v>
      </c>
      <c r="L77" s="25">
        <v>0</v>
      </c>
      <c r="M77" s="25">
        <v>8.5000000000000006E-2</v>
      </c>
      <c r="N77" s="26">
        <v>0</v>
      </c>
    </row>
    <row r="78" spans="1:14" s="22" customFormat="1" ht="30" customHeight="1">
      <c r="A78" s="30" t="s">
        <v>109</v>
      </c>
      <c r="B78" s="24">
        <f>26.69+65.896+10.52</f>
        <v>103.10599999999999</v>
      </c>
      <c r="C78" s="24">
        <f>26.69+65.896+10.52</f>
        <v>103.10599999999999</v>
      </c>
      <c r="D78" s="24">
        <f>5.544+21.714+8.202</f>
        <v>35.46</v>
      </c>
      <c r="E78" s="25">
        <f>4.361+1.513+0</f>
        <v>5.8739999999999997</v>
      </c>
      <c r="F78" s="25">
        <f>3.077+0.672+0</f>
        <v>3.7490000000000001</v>
      </c>
      <c r="G78" s="25">
        <f>16.785+42.669+2.318</f>
        <v>61.771999999999991</v>
      </c>
      <c r="H78" s="25">
        <f>3.833+31.16+1.43</f>
        <v>36.423000000000002</v>
      </c>
      <c r="I78" s="25">
        <f>5.544+21.714+8.202</f>
        <v>35.46</v>
      </c>
      <c r="J78" s="25">
        <v>0</v>
      </c>
      <c r="K78" s="25">
        <f>C78-E78-G78-I78-J78</f>
        <v>7.1054273576010019E-15</v>
      </c>
      <c r="L78" s="25">
        <v>0</v>
      </c>
      <c r="M78" s="25">
        <f>21.146+44.182+2.318</f>
        <v>67.646000000000001</v>
      </c>
      <c r="N78" s="26">
        <v>0</v>
      </c>
    </row>
    <row r="79" spans="1:14" s="22" customFormat="1" ht="30" customHeight="1">
      <c r="A79" s="30" t="s">
        <v>110</v>
      </c>
      <c r="B79" s="24">
        <v>6.2430000000000003</v>
      </c>
      <c r="C79" s="24">
        <v>5.2210000000000001</v>
      </c>
      <c r="D79" s="24">
        <v>2.7789999999999999</v>
      </c>
      <c r="E79" s="25">
        <v>0.61299999999999999</v>
      </c>
      <c r="F79" s="25">
        <v>0.159</v>
      </c>
      <c r="G79" s="25">
        <v>1.829</v>
      </c>
      <c r="H79" s="25">
        <v>1.0389999999999999</v>
      </c>
      <c r="I79" s="25">
        <v>2.7789999999999999</v>
      </c>
      <c r="J79" s="25">
        <v>0</v>
      </c>
      <c r="K79" s="25">
        <v>0</v>
      </c>
      <c r="L79" s="25">
        <f>B79-C79</f>
        <v>1.0220000000000002</v>
      </c>
      <c r="M79" s="25">
        <v>2.4420000000000002</v>
      </c>
      <c r="N79" s="26">
        <v>1</v>
      </c>
    </row>
    <row r="80" spans="1:14" s="22" customFormat="1" ht="30" customHeight="1">
      <c r="A80" s="30" t="s">
        <v>111</v>
      </c>
      <c r="B80" s="24">
        <v>0.85699999999999998</v>
      </c>
      <c r="C80" s="24">
        <v>0.85699999999999998</v>
      </c>
      <c r="D80" s="24">
        <v>0.85699999999999998</v>
      </c>
      <c r="E80" s="25">
        <v>0</v>
      </c>
      <c r="F80" s="25">
        <v>0</v>
      </c>
      <c r="G80" s="25">
        <v>0</v>
      </c>
      <c r="H80" s="25">
        <v>0</v>
      </c>
      <c r="I80" s="25">
        <v>0.85699999999999998</v>
      </c>
      <c r="J80" s="25">
        <v>0</v>
      </c>
      <c r="K80" s="25">
        <v>0</v>
      </c>
      <c r="L80" s="25">
        <v>0</v>
      </c>
      <c r="M80" s="25">
        <v>0</v>
      </c>
      <c r="N80" s="26">
        <v>0</v>
      </c>
    </row>
    <row r="81" spans="1:14" s="22" customFormat="1" ht="30" customHeight="1">
      <c r="A81" s="30" t="s">
        <v>112</v>
      </c>
      <c r="B81" s="24">
        <v>4.42</v>
      </c>
      <c r="C81" s="24">
        <v>4.42</v>
      </c>
      <c r="D81" s="24">
        <v>1.69</v>
      </c>
      <c r="E81" s="25">
        <v>0</v>
      </c>
      <c r="F81" s="25">
        <v>0</v>
      </c>
      <c r="G81" s="25">
        <v>2.73</v>
      </c>
      <c r="H81" s="25">
        <v>0.2</v>
      </c>
      <c r="I81" s="25">
        <v>1.69</v>
      </c>
      <c r="J81" s="25">
        <v>0</v>
      </c>
      <c r="K81" s="25">
        <v>0</v>
      </c>
      <c r="L81" s="25">
        <v>0</v>
      </c>
      <c r="M81" s="25">
        <v>0</v>
      </c>
      <c r="N81" s="26">
        <v>0</v>
      </c>
    </row>
    <row r="82" spans="1:14" s="22" customFormat="1" ht="30" customHeight="1">
      <c r="A82" s="30" t="s">
        <v>113</v>
      </c>
      <c r="B82" s="24">
        <v>6.5000000000000002E-2</v>
      </c>
      <c r="C82" s="24">
        <v>6.5000000000000002E-2</v>
      </c>
      <c r="D82" s="24">
        <v>0.01</v>
      </c>
      <c r="E82" s="25">
        <v>0</v>
      </c>
      <c r="F82" s="25">
        <v>0</v>
      </c>
      <c r="G82" s="25">
        <v>5.5E-2</v>
      </c>
      <c r="H82" s="25">
        <v>5.5E-2</v>
      </c>
      <c r="I82" s="25">
        <v>0.01</v>
      </c>
      <c r="J82" s="25">
        <v>0</v>
      </c>
      <c r="K82" s="25">
        <f>C82-E82-G82-I82-J82</f>
        <v>1.7347234759768071E-18</v>
      </c>
      <c r="L82" s="25">
        <v>0</v>
      </c>
      <c r="M82" s="25">
        <v>5.5E-2</v>
      </c>
      <c r="N82" s="26">
        <v>0</v>
      </c>
    </row>
    <row r="83" spans="1:14" s="22" customFormat="1" ht="30" customHeight="1">
      <c r="A83" s="30" t="s">
        <v>114</v>
      </c>
      <c r="B83" s="24">
        <v>2.5630000000000002</v>
      </c>
      <c r="C83" s="24">
        <v>2.5630000000000002</v>
      </c>
      <c r="D83" s="24">
        <v>0.81799999999999995</v>
      </c>
      <c r="E83" s="25">
        <v>1.7450000000000001</v>
      </c>
      <c r="F83" s="25">
        <v>5.0000000000000001E-3</v>
      </c>
      <c r="G83" s="25">
        <v>0</v>
      </c>
      <c r="H83" s="25">
        <v>0</v>
      </c>
      <c r="I83" s="25">
        <v>0.81799999999999995</v>
      </c>
      <c r="J83" s="25">
        <v>0</v>
      </c>
      <c r="K83" s="25">
        <v>0</v>
      </c>
      <c r="L83" s="25">
        <v>0</v>
      </c>
      <c r="M83" s="25">
        <v>1.7450000000000001</v>
      </c>
      <c r="N83" s="26">
        <v>0</v>
      </c>
    </row>
    <row r="84" spans="1:14" s="22" customFormat="1" ht="30" customHeight="1">
      <c r="A84" s="30" t="s">
        <v>115</v>
      </c>
      <c r="B84" s="24">
        <v>0.18099999999999999</v>
      </c>
      <c r="C84" s="24">
        <v>0.18099999999999999</v>
      </c>
      <c r="D84" s="24">
        <v>0</v>
      </c>
      <c r="E84" s="24">
        <v>0</v>
      </c>
      <c r="F84" s="24">
        <v>0</v>
      </c>
      <c r="G84" s="25">
        <v>0.18099999999999999</v>
      </c>
      <c r="H84" s="25">
        <v>9.9000000000000005E-2</v>
      </c>
      <c r="I84" s="25">
        <v>0</v>
      </c>
      <c r="J84" s="25">
        <v>0</v>
      </c>
      <c r="K84" s="25">
        <v>0</v>
      </c>
      <c r="L84" s="25">
        <v>0</v>
      </c>
      <c r="M84" s="25">
        <v>0.18099999999999999</v>
      </c>
      <c r="N84" s="26">
        <v>0</v>
      </c>
    </row>
    <row r="85" spans="1:14" s="22" customFormat="1" ht="30" customHeight="1">
      <c r="A85" s="30" t="s">
        <v>116</v>
      </c>
      <c r="B85" s="24">
        <v>3.3860000000000001</v>
      </c>
      <c r="C85" s="24">
        <v>3.3860000000000001</v>
      </c>
      <c r="D85" s="24">
        <v>1.9319999999999999</v>
      </c>
      <c r="E85" s="25">
        <v>0</v>
      </c>
      <c r="F85" s="25">
        <v>0</v>
      </c>
      <c r="G85" s="25">
        <v>1.454</v>
      </c>
      <c r="H85" s="25">
        <v>0.17</v>
      </c>
      <c r="I85" s="25">
        <f>B85-G85</f>
        <v>1.9320000000000002</v>
      </c>
      <c r="J85" s="25">
        <v>0</v>
      </c>
      <c r="K85" s="25">
        <v>0</v>
      </c>
      <c r="L85" s="25">
        <v>0</v>
      </c>
      <c r="M85" s="25">
        <v>1.454</v>
      </c>
      <c r="N85" s="26">
        <v>0</v>
      </c>
    </row>
    <row r="86" spans="1:14" s="22" customFormat="1" ht="30" customHeight="1">
      <c r="A86" s="30" t="s">
        <v>117</v>
      </c>
      <c r="B86" s="24">
        <v>0.499</v>
      </c>
      <c r="C86" s="24">
        <v>0.499</v>
      </c>
      <c r="D86" s="24">
        <v>0.499</v>
      </c>
      <c r="E86" s="24">
        <v>0</v>
      </c>
      <c r="F86" s="24">
        <v>0</v>
      </c>
      <c r="G86" s="24">
        <v>0</v>
      </c>
      <c r="H86" s="24">
        <v>0</v>
      </c>
      <c r="I86" s="25">
        <v>0.499</v>
      </c>
      <c r="J86" s="25">
        <v>0</v>
      </c>
      <c r="K86" s="25">
        <v>0</v>
      </c>
      <c r="L86" s="25">
        <v>0</v>
      </c>
      <c r="M86" s="25">
        <v>0</v>
      </c>
      <c r="N86" s="26">
        <v>0</v>
      </c>
    </row>
    <row r="87" spans="1:14" s="22" customFormat="1" ht="30" customHeight="1">
      <c r="A87" s="30" t="s">
        <v>118</v>
      </c>
      <c r="B87" s="24">
        <v>1.343</v>
      </c>
      <c r="C87" s="24">
        <v>1.343</v>
      </c>
      <c r="D87" s="24">
        <v>0</v>
      </c>
      <c r="E87" s="25">
        <v>0.34</v>
      </c>
      <c r="F87" s="25">
        <v>0.34</v>
      </c>
      <c r="G87" s="25">
        <v>1.0029999999999999</v>
      </c>
      <c r="H87" s="25">
        <v>6.9000000000000006E-2</v>
      </c>
      <c r="I87" s="25">
        <v>0</v>
      </c>
      <c r="J87" s="25">
        <v>0</v>
      </c>
      <c r="K87" s="25">
        <v>0</v>
      </c>
      <c r="L87" s="25">
        <v>0</v>
      </c>
      <c r="M87" s="25">
        <v>1.343</v>
      </c>
      <c r="N87" s="26">
        <v>0</v>
      </c>
    </row>
    <row r="88" spans="1:14" s="22" customFormat="1" ht="30" customHeight="1">
      <c r="A88" s="30" t="s">
        <v>119</v>
      </c>
      <c r="B88" s="24">
        <v>0.86299999999999999</v>
      </c>
      <c r="C88" s="24">
        <v>0.86299999999999999</v>
      </c>
      <c r="D88" s="24">
        <v>0.16</v>
      </c>
      <c r="E88" s="24">
        <v>0</v>
      </c>
      <c r="F88" s="24">
        <v>0</v>
      </c>
      <c r="G88" s="24">
        <v>0</v>
      </c>
      <c r="H88" s="24">
        <v>0</v>
      </c>
      <c r="I88" s="25">
        <v>0.86299999999999999</v>
      </c>
      <c r="J88" s="24">
        <v>0</v>
      </c>
      <c r="K88" s="25">
        <v>0</v>
      </c>
      <c r="L88" s="25">
        <v>0</v>
      </c>
      <c r="M88" s="24">
        <v>0</v>
      </c>
      <c r="N88" s="37">
        <v>0</v>
      </c>
    </row>
    <row r="89" spans="1:14" s="22" customFormat="1" ht="30" customHeight="1">
      <c r="A89" s="30" t="s">
        <v>120</v>
      </c>
      <c r="B89" s="24">
        <v>11.212999999999999</v>
      </c>
      <c r="C89" s="24">
        <v>11.212999999999999</v>
      </c>
      <c r="D89" s="24">
        <v>11.212999999999999</v>
      </c>
      <c r="E89" s="25">
        <v>4.859</v>
      </c>
      <c r="F89" s="25">
        <v>4.6970000000000001</v>
      </c>
      <c r="G89" s="25">
        <v>2.7410000000000001</v>
      </c>
      <c r="H89" s="25">
        <v>0.51500000000000001</v>
      </c>
      <c r="I89" s="25">
        <v>3.613</v>
      </c>
      <c r="J89" s="25">
        <v>0</v>
      </c>
      <c r="K89" s="25">
        <v>-8.8817841970012523E-16</v>
      </c>
      <c r="L89" s="25">
        <v>0</v>
      </c>
      <c r="M89" s="25">
        <v>7.6</v>
      </c>
      <c r="N89" s="26">
        <v>0</v>
      </c>
    </row>
    <row r="90" spans="1:14" s="22" customFormat="1" ht="30" customHeight="1">
      <c r="A90" s="30" t="s">
        <v>121</v>
      </c>
      <c r="B90" s="24">
        <v>0.16700000000000001</v>
      </c>
      <c r="C90" s="24">
        <v>0.16700000000000001</v>
      </c>
      <c r="D90" s="24">
        <v>0</v>
      </c>
      <c r="E90" s="24">
        <v>0</v>
      </c>
      <c r="F90" s="24">
        <v>0</v>
      </c>
      <c r="G90" s="25">
        <v>0.16700000000000001</v>
      </c>
      <c r="H90" s="25">
        <v>0.04</v>
      </c>
      <c r="I90" s="24">
        <v>0</v>
      </c>
      <c r="J90" s="24">
        <v>0</v>
      </c>
      <c r="K90" s="25">
        <v>0</v>
      </c>
      <c r="L90" s="25">
        <v>0</v>
      </c>
      <c r="M90" s="25">
        <v>0.16700000000000001</v>
      </c>
      <c r="N90" s="26">
        <v>0</v>
      </c>
    </row>
    <row r="91" spans="1:14" s="22" customFormat="1" ht="30" customHeight="1">
      <c r="A91" s="30" t="s">
        <v>122</v>
      </c>
      <c r="B91" s="24">
        <v>0.161</v>
      </c>
      <c r="C91" s="24">
        <v>0.161</v>
      </c>
      <c r="D91" s="24">
        <v>0.161</v>
      </c>
      <c r="E91" s="25">
        <v>0</v>
      </c>
      <c r="F91" s="25">
        <v>0</v>
      </c>
      <c r="G91" s="25">
        <v>0</v>
      </c>
      <c r="H91" s="25">
        <v>0</v>
      </c>
      <c r="I91" s="24">
        <v>0.161</v>
      </c>
      <c r="J91" s="25">
        <v>0</v>
      </c>
      <c r="K91" s="25">
        <v>0</v>
      </c>
      <c r="L91" s="25">
        <v>0</v>
      </c>
      <c r="M91" s="25">
        <v>0</v>
      </c>
      <c r="N91" s="26">
        <v>0</v>
      </c>
    </row>
    <row r="92" spans="1:14" s="22" customFormat="1" ht="30" customHeight="1">
      <c r="A92" s="30" t="s">
        <v>123</v>
      </c>
      <c r="B92" s="24">
        <v>16.236999999999998</v>
      </c>
      <c r="C92" s="24">
        <v>16.236999999999998</v>
      </c>
      <c r="D92" s="24">
        <v>0</v>
      </c>
      <c r="E92" s="24">
        <v>1.4259999999999999</v>
      </c>
      <c r="F92" s="24">
        <v>0.25800000000000001</v>
      </c>
      <c r="G92" s="24">
        <v>10.617000000000001</v>
      </c>
      <c r="H92" s="24">
        <v>10.617000000000001</v>
      </c>
      <c r="I92" s="24">
        <v>4.194</v>
      </c>
      <c r="J92" s="24">
        <v>0</v>
      </c>
      <c r="K92" s="25">
        <f t="shared" ref="K92:K96" si="0">B92-E92-G92-I92-J92</f>
        <v>-2.6645352591003757E-15</v>
      </c>
      <c r="L92" s="25">
        <v>0</v>
      </c>
      <c r="M92" s="25">
        <v>7.9359999999999999</v>
      </c>
      <c r="N92" s="26">
        <v>0</v>
      </c>
    </row>
    <row r="93" spans="1:14" s="22" customFormat="1" ht="30" customHeight="1">
      <c r="A93" s="30" t="s">
        <v>124</v>
      </c>
      <c r="B93" s="24">
        <v>6.94</v>
      </c>
      <c r="C93" s="24">
        <f>2.529+4.411</f>
        <v>6.9399999999999995</v>
      </c>
      <c r="D93" s="24">
        <v>0</v>
      </c>
      <c r="E93" s="25">
        <v>0.93899999999999995</v>
      </c>
      <c r="F93" s="25">
        <v>0.93899999999999995</v>
      </c>
      <c r="G93" s="25">
        <v>7.1999999999999995E-2</v>
      </c>
      <c r="H93" s="25">
        <v>1E-3</v>
      </c>
      <c r="I93" s="25">
        <v>1.518</v>
      </c>
      <c r="J93" s="25">
        <f>0+4.411</f>
        <v>4.4109999999999996</v>
      </c>
      <c r="K93" s="25">
        <f>B93-E93-G93-I93-J93</f>
        <v>0</v>
      </c>
      <c r="L93" s="25">
        <v>0</v>
      </c>
      <c r="M93" s="25">
        <v>0</v>
      </c>
      <c r="N93" s="26">
        <v>0</v>
      </c>
    </row>
    <row r="94" spans="1:14" s="22" customFormat="1" ht="30" customHeight="1">
      <c r="A94" s="30" t="s">
        <v>125</v>
      </c>
      <c r="B94" s="24">
        <v>1.651</v>
      </c>
      <c r="C94" s="24">
        <v>1.651</v>
      </c>
      <c r="D94" s="24">
        <v>0.63300000000000001</v>
      </c>
      <c r="E94" s="25">
        <v>0.26400000000000001</v>
      </c>
      <c r="F94" s="25">
        <v>0.26400000000000001</v>
      </c>
      <c r="G94" s="25">
        <v>0.754</v>
      </c>
      <c r="H94" s="25">
        <v>0.73499999999999999</v>
      </c>
      <c r="I94" s="25">
        <v>0.63300000000000001</v>
      </c>
      <c r="J94" s="25">
        <v>0</v>
      </c>
      <c r="K94" s="25">
        <f t="shared" si="0"/>
        <v>0</v>
      </c>
      <c r="L94" s="25">
        <v>0</v>
      </c>
      <c r="M94" s="25">
        <v>0.505</v>
      </c>
      <c r="N94" s="26">
        <v>0</v>
      </c>
    </row>
    <row r="95" spans="1:14" s="22" customFormat="1" ht="30" customHeight="1">
      <c r="A95" s="30" t="s">
        <v>126</v>
      </c>
      <c r="B95" s="24">
        <v>2.5186000000000002</v>
      </c>
      <c r="C95" s="24">
        <v>2.5190000000000001</v>
      </c>
      <c r="D95" s="24">
        <v>0</v>
      </c>
      <c r="E95" s="25">
        <v>2.1360000000000001</v>
      </c>
      <c r="F95" s="25">
        <v>2.3E-2</v>
      </c>
      <c r="G95" s="25">
        <v>0.38300000000000001</v>
      </c>
      <c r="H95" s="25">
        <v>0.22450000000000001</v>
      </c>
      <c r="I95" s="25">
        <v>0</v>
      </c>
      <c r="J95" s="25">
        <v>0</v>
      </c>
      <c r="K95" s="25">
        <f t="shared" si="0"/>
        <v>-3.9999999999995595E-4</v>
      </c>
      <c r="L95" s="25">
        <v>0</v>
      </c>
      <c r="M95" s="25">
        <v>2.5190000000000001</v>
      </c>
      <c r="N95" s="26">
        <v>0</v>
      </c>
    </row>
    <row r="96" spans="1:14" s="22" customFormat="1" ht="30" customHeight="1">
      <c r="A96" s="30" t="s">
        <v>127</v>
      </c>
      <c r="B96" s="24">
        <v>0.61299999999999999</v>
      </c>
      <c r="C96" s="24">
        <v>0.61299999999999999</v>
      </c>
      <c r="D96" s="24">
        <v>0</v>
      </c>
      <c r="E96" s="25">
        <v>0</v>
      </c>
      <c r="F96" s="25">
        <v>0</v>
      </c>
      <c r="G96" s="25">
        <v>0.61299999999999999</v>
      </c>
      <c r="H96" s="25">
        <v>0.61299999999999999</v>
      </c>
      <c r="I96" s="25">
        <v>0</v>
      </c>
      <c r="J96" s="25">
        <v>0</v>
      </c>
      <c r="K96" s="25">
        <f t="shared" si="0"/>
        <v>0</v>
      </c>
      <c r="L96" s="25">
        <v>0</v>
      </c>
      <c r="M96" s="25">
        <v>0</v>
      </c>
      <c r="N96" s="26">
        <v>0</v>
      </c>
    </row>
    <row r="97" spans="1:14" s="22" customFormat="1" ht="30" customHeight="1">
      <c r="A97" s="30" t="s">
        <v>128</v>
      </c>
      <c r="B97" s="24">
        <v>1.3240000000000001</v>
      </c>
      <c r="C97" s="24">
        <v>1.3240000000000001</v>
      </c>
      <c r="D97" s="24">
        <v>0</v>
      </c>
      <c r="E97" s="25">
        <v>0.29799999999999999</v>
      </c>
      <c r="F97" s="25">
        <v>6.5000000000000002E-2</v>
      </c>
      <c r="G97" s="25">
        <v>0.98599999999999999</v>
      </c>
      <c r="H97" s="25">
        <v>0.44500000000000001</v>
      </c>
      <c r="I97" s="25">
        <v>0.04</v>
      </c>
      <c r="J97" s="25">
        <v>0</v>
      </c>
      <c r="K97" s="25">
        <v>3.4694469519536142E-17</v>
      </c>
      <c r="L97" s="25">
        <v>0</v>
      </c>
      <c r="M97" s="25">
        <v>1.284</v>
      </c>
      <c r="N97" s="26">
        <v>0</v>
      </c>
    </row>
    <row r="98" spans="1:14" s="22" customFormat="1" ht="30" customHeight="1">
      <c r="A98" s="30" t="s">
        <v>129</v>
      </c>
      <c r="B98" s="24">
        <v>0.19800000000000001</v>
      </c>
      <c r="C98" s="24">
        <v>0.19800000000000001</v>
      </c>
      <c r="D98" s="24">
        <v>0.19800000000000001</v>
      </c>
      <c r="E98" s="25">
        <v>0</v>
      </c>
      <c r="F98" s="25">
        <v>0</v>
      </c>
      <c r="G98" s="25">
        <v>0</v>
      </c>
      <c r="H98" s="25">
        <v>0</v>
      </c>
      <c r="I98" s="25">
        <v>0.19800000000000001</v>
      </c>
      <c r="J98" s="25">
        <v>0</v>
      </c>
      <c r="K98" s="25">
        <v>0</v>
      </c>
      <c r="L98" s="25">
        <v>0</v>
      </c>
      <c r="M98" s="25">
        <v>0</v>
      </c>
      <c r="N98" s="26">
        <v>0</v>
      </c>
    </row>
    <row r="99" spans="1:14" s="22" customFormat="1" ht="30" customHeight="1">
      <c r="A99" s="30" t="s">
        <v>130</v>
      </c>
      <c r="B99" s="24">
        <v>18.558</v>
      </c>
      <c r="C99" s="24">
        <v>18.558</v>
      </c>
      <c r="D99" s="24">
        <v>7.1269999999999998</v>
      </c>
      <c r="E99" s="25">
        <v>1.2589999999999999</v>
      </c>
      <c r="F99" s="25">
        <v>0.11799999999999999</v>
      </c>
      <c r="G99" s="25">
        <v>10.172000000000001</v>
      </c>
      <c r="H99" s="25">
        <v>6.4880000000000004</v>
      </c>
      <c r="I99" s="25">
        <v>7.1269999999999998</v>
      </c>
      <c r="J99" s="25">
        <v>0</v>
      </c>
      <c r="K99" s="25">
        <v>-8.8817841970012523E-16</v>
      </c>
      <c r="L99" s="25">
        <v>0</v>
      </c>
      <c r="M99" s="25">
        <v>11.430999999999999</v>
      </c>
      <c r="N99" s="26">
        <v>0</v>
      </c>
    </row>
    <row r="100" spans="1:14" s="22" customFormat="1" ht="30" customHeight="1">
      <c r="A100" s="30" t="s">
        <v>131</v>
      </c>
      <c r="B100" s="24">
        <v>2.6440000000000001</v>
      </c>
      <c r="C100" s="24">
        <v>2.6440000000000001</v>
      </c>
      <c r="D100" s="24">
        <v>0</v>
      </c>
      <c r="E100" s="25">
        <v>0</v>
      </c>
      <c r="F100" s="25">
        <v>0</v>
      </c>
      <c r="G100" s="25">
        <v>2.6440000000000001</v>
      </c>
      <c r="H100" s="25">
        <v>2.6440000000000001</v>
      </c>
      <c r="I100" s="25">
        <v>0</v>
      </c>
      <c r="J100" s="25">
        <v>0</v>
      </c>
      <c r="K100" s="25">
        <v>0</v>
      </c>
      <c r="L100" s="25">
        <v>0</v>
      </c>
      <c r="M100" s="25">
        <v>2.6440000000000001</v>
      </c>
      <c r="N100" s="26">
        <v>0</v>
      </c>
    </row>
    <row r="101" spans="1:14" s="22" customFormat="1" ht="30" customHeight="1">
      <c r="A101" s="30" t="s">
        <v>132</v>
      </c>
      <c r="B101" s="24">
        <v>0.84399999999999997</v>
      </c>
      <c r="C101" s="24">
        <v>0.84399999999999997</v>
      </c>
      <c r="D101" s="24">
        <v>0</v>
      </c>
      <c r="E101" s="25">
        <v>0.16600000000000001</v>
      </c>
      <c r="F101" s="25">
        <v>0.16600000000000001</v>
      </c>
      <c r="G101" s="25">
        <v>0.67800000000000005</v>
      </c>
      <c r="H101" s="25">
        <v>0.67800000000000005</v>
      </c>
      <c r="I101" s="25">
        <v>0</v>
      </c>
      <c r="J101" s="25">
        <v>0</v>
      </c>
      <c r="K101" s="25">
        <v>-1.1102230246251565E-16</v>
      </c>
      <c r="L101" s="25">
        <v>0</v>
      </c>
      <c r="M101" s="25">
        <v>0.84399999999999997</v>
      </c>
      <c r="N101" s="26">
        <v>0</v>
      </c>
    </row>
    <row r="102" spans="1:14" s="22" customFormat="1" ht="30" customHeight="1">
      <c r="A102" s="30" t="s">
        <v>133</v>
      </c>
      <c r="B102" s="24">
        <v>0.94289500000000004</v>
      </c>
      <c r="C102" s="24">
        <v>0.94289500000000004</v>
      </c>
      <c r="D102" s="24">
        <v>0</v>
      </c>
      <c r="E102" s="25">
        <v>0</v>
      </c>
      <c r="F102" s="25">
        <v>0</v>
      </c>
      <c r="G102" s="25">
        <v>0.94289500000000004</v>
      </c>
      <c r="H102" s="25">
        <v>0.94289500000000004</v>
      </c>
      <c r="I102" s="25">
        <v>0</v>
      </c>
      <c r="J102" s="25">
        <v>0</v>
      </c>
      <c r="K102" s="25">
        <f>B102-C102</f>
        <v>0</v>
      </c>
      <c r="L102" s="25">
        <v>0</v>
      </c>
      <c r="M102" s="25">
        <v>0.94289500000000004</v>
      </c>
      <c r="N102" s="26">
        <v>0</v>
      </c>
    </row>
    <row r="103" spans="1:14" s="22" customFormat="1" ht="30" customHeight="1">
      <c r="A103" s="30" t="s">
        <v>134</v>
      </c>
      <c r="B103" s="24">
        <v>2.1402700000000001</v>
      </c>
      <c r="C103" s="24">
        <v>2.1402700000000001</v>
      </c>
      <c r="D103" s="24">
        <v>2.1402700000000001</v>
      </c>
      <c r="E103" s="25">
        <v>0.38583000000000001</v>
      </c>
      <c r="F103" s="25">
        <v>0.38600000000000001</v>
      </c>
      <c r="G103" s="25">
        <v>1.66334</v>
      </c>
      <c r="H103" s="25">
        <v>1.663</v>
      </c>
      <c r="I103" s="25">
        <v>9.11E-2</v>
      </c>
      <c r="J103" s="25">
        <v>0</v>
      </c>
      <c r="K103" s="25">
        <f>B103-E103-G103-I103-J103</f>
        <v>1.8041124150158794E-16</v>
      </c>
      <c r="L103" s="25">
        <v>0</v>
      </c>
      <c r="M103" s="25">
        <v>2.0491700000000002</v>
      </c>
      <c r="N103" s="26">
        <v>2</v>
      </c>
    </row>
    <row r="104" spans="1:14" s="22" customFormat="1" ht="30" customHeight="1">
      <c r="A104" s="30" t="s">
        <v>135</v>
      </c>
      <c r="B104" s="24">
        <v>4.1972399999999999</v>
      </c>
      <c r="C104" s="24">
        <v>4.1972399999999999</v>
      </c>
      <c r="D104" s="24">
        <v>0</v>
      </c>
      <c r="E104" s="25">
        <v>0</v>
      </c>
      <c r="F104" s="25">
        <v>0</v>
      </c>
      <c r="G104" s="25">
        <v>4.1972399999999999</v>
      </c>
      <c r="H104" s="25">
        <v>1.0980000000000001</v>
      </c>
      <c r="I104" s="25">
        <v>0</v>
      </c>
      <c r="J104" s="25">
        <v>0</v>
      </c>
      <c r="K104" s="25">
        <f t="shared" ref="K104:K114" si="1">B104-E104-G104-I104-J104</f>
        <v>0</v>
      </c>
      <c r="L104" s="25">
        <v>0</v>
      </c>
      <c r="M104" s="25">
        <v>4.1972399999999999</v>
      </c>
      <c r="N104" s="26">
        <v>0</v>
      </c>
    </row>
    <row r="105" spans="1:14" s="22" customFormat="1" ht="30" customHeight="1">
      <c r="A105" s="30" t="s">
        <v>136</v>
      </c>
      <c r="B105" s="24">
        <v>8.96617</v>
      </c>
      <c r="C105" s="24">
        <v>8.96617</v>
      </c>
      <c r="D105" s="24">
        <v>0</v>
      </c>
      <c r="E105" s="25">
        <v>3.1832199999999999</v>
      </c>
      <c r="F105" s="25">
        <v>0.13775000000000001</v>
      </c>
      <c r="G105" s="25">
        <v>5.7829499999999996</v>
      </c>
      <c r="H105" s="25">
        <v>0.38800000000000001</v>
      </c>
      <c r="I105" s="25">
        <v>0</v>
      </c>
      <c r="J105" s="25">
        <v>0</v>
      </c>
      <c r="K105" s="25">
        <f t="shared" si="1"/>
        <v>0</v>
      </c>
      <c r="L105" s="25">
        <v>0</v>
      </c>
      <c r="M105" s="24">
        <v>8.96617</v>
      </c>
      <c r="N105" s="26">
        <v>0</v>
      </c>
    </row>
    <row r="106" spans="1:14" s="22" customFormat="1" ht="30" customHeight="1">
      <c r="A106" s="30" t="s">
        <v>137</v>
      </c>
      <c r="B106" s="24">
        <v>11.43</v>
      </c>
      <c r="C106" s="24">
        <v>11.43</v>
      </c>
      <c r="D106" s="24">
        <v>0</v>
      </c>
      <c r="E106" s="25">
        <v>0</v>
      </c>
      <c r="F106" s="25">
        <v>0</v>
      </c>
      <c r="G106" s="25">
        <v>11.43</v>
      </c>
      <c r="H106" s="25">
        <v>2.9060000000000001</v>
      </c>
      <c r="I106" s="25">
        <v>0</v>
      </c>
      <c r="J106" s="25">
        <v>0</v>
      </c>
      <c r="K106" s="25">
        <f t="shared" si="1"/>
        <v>0</v>
      </c>
      <c r="L106" s="25">
        <v>0</v>
      </c>
      <c r="M106" s="25">
        <v>11.43</v>
      </c>
      <c r="N106" s="26">
        <v>0</v>
      </c>
    </row>
    <row r="107" spans="1:14" s="22" customFormat="1" ht="30" customHeight="1">
      <c r="A107" s="30" t="s">
        <v>138</v>
      </c>
      <c r="B107" s="24">
        <v>4.36836</v>
      </c>
      <c r="C107" s="24">
        <v>4.36836</v>
      </c>
      <c r="D107" s="24">
        <v>1.01464</v>
      </c>
      <c r="E107" s="25">
        <v>0.19344</v>
      </c>
      <c r="F107" s="25">
        <v>0.187</v>
      </c>
      <c r="G107" s="25">
        <v>3.1602800000000002</v>
      </c>
      <c r="H107" s="25">
        <v>1.113</v>
      </c>
      <c r="I107" s="25">
        <v>1.01464</v>
      </c>
      <c r="J107" s="25">
        <v>0</v>
      </c>
      <c r="K107" s="25">
        <f t="shared" si="1"/>
        <v>0</v>
      </c>
      <c r="L107" s="25">
        <v>0</v>
      </c>
      <c r="M107" s="25">
        <v>3.35372</v>
      </c>
      <c r="N107" s="26">
        <v>0</v>
      </c>
    </row>
    <row r="108" spans="1:14" s="22" customFormat="1" ht="30" customHeight="1">
      <c r="A108" s="30" t="s">
        <v>139</v>
      </c>
      <c r="B108" s="24">
        <v>0.58411999999999997</v>
      </c>
      <c r="C108" s="24">
        <v>0.58411999999999997</v>
      </c>
      <c r="D108" s="24">
        <v>0.58411999999999997</v>
      </c>
      <c r="E108" s="25">
        <v>0</v>
      </c>
      <c r="F108" s="25">
        <v>0</v>
      </c>
      <c r="G108" s="25">
        <v>0</v>
      </c>
      <c r="H108" s="25">
        <v>0</v>
      </c>
      <c r="I108" s="24">
        <v>0.58411999999999997</v>
      </c>
      <c r="J108" s="25">
        <v>0</v>
      </c>
      <c r="K108" s="25">
        <f t="shared" si="1"/>
        <v>0</v>
      </c>
      <c r="L108" s="25">
        <v>0</v>
      </c>
      <c r="M108" s="25">
        <v>0</v>
      </c>
      <c r="N108" s="26">
        <v>0</v>
      </c>
    </row>
    <row r="109" spans="1:14" s="22" customFormat="1" ht="30" customHeight="1">
      <c r="A109" s="30" t="s">
        <v>140</v>
      </c>
      <c r="B109" s="24">
        <v>14.3088</v>
      </c>
      <c r="C109" s="24">
        <v>14.3088</v>
      </c>
      <c r="D109" s="24">
        <v>1.7124999999999999</v>
      </c>
      <c r="E109" s="25">
        <v>0.60182000000000002</v>
      </c>
      <c r="F109" s="25">
        <v>0.44307000000000002</v>
      </c>
      <c r="G109" s="25">
        <v>11.994479999999999</v>
      </c>
      <c r="H109" s="25">
        <v>10.074020000000001</v>
      </c>
      <c r="I109" s="25">
        <v>1.7124999999999999</v>
      </c>
      <c r="J109" s="25">
        <v>0</v>
      </c>
      <c r="K109" s="25">
        <f t="shared" si="1"/>
        <v>4.4408920985006262E-16</v>
      </c>
      <c r="L109" s="25">
        <v>0</v>
      </c>
      <c r="M109" s="25">
        <v>12.596299999999999</v>
      </c>
      <c r="N109" s="26">
        <v>0</v>
      </c>
    </row>
    <row r="110" spans="1:14" s="22" customFormat="1" ht="30" customHeight="1">
      <c r="A110" s="30" t="s">
        <v>141</v>
      </c>
      <c r="B110" s="24">
        <v>15.391679999999999</v>
      </c>
      <c r="C110" s="24">
        <v>15.391679999999999</v>
      </c>
      <c r="D110" s="24">
        <v>0</v>
      </c>
      <c r="E110" s="25">
        <v>3.7794599999999998</v>
      </c>
      <c r="F110" s="25">
        <v>2.44496</v>
      </c>
      <c r="G110" s="25">
        <v>11.612220000000001</v>
      </c>
      <c r="H110" s="25">
        <v>9.3764900000000004</v>
      </c>
      <c r="I110" s="25">
        <v>0</v>
      </c>
      <c r="J110" s="25">
        <v>0</v>
      </c>
      <c r="K110" s="25">
        <f t="shared" si="1"/>
        <v>-1.7763568394002505E-15</v>
      </c>
      <c r="L110" s="25">
        <v>0</v>
      </c>
      <c r="M110" s="25">
        <v>15.391679999999999</v>
      </c>
      <c r="N110" s="26">
        <v>0</v>
      </c>
    </row>
    <row r="111" spans="1:14" s="22" customFormat="1" ht="30" customHeight="1">
      <c r="A111" s="30" t="s">
        <v>142</v>
      </c>
      <c r="B111" s="24">
        <v>2.4620299999999999</v>
      </c>
      <c r="C111" s="24">
        <v>2.4620299999999999</v>
      </c>
      <c r="D111" s="24">
        <v>0.32615</v>
      </c>
      <c r="E111" s="25">
        <v>0.82360999999999995</v>
      </c>
      <c r="F111" s="25">
        <v>0.76571</v>
      </c>
      <c r="G111" s="25">
        <v>1.31227</v>
      </c>
      <c r="H111" s="25">
        <v>1.31227</v>
      </c>
      <c r="I111" s="25">
        <v>0.32615</v>
      </c>
      <c r="J111" s="25">
        <v>0</v>
      </c>
      <c r="K111" s="25">
        <f t="shared" si="1"/>
        <v>-5.5511151231257827E-17</v>
      </c>
      <c r="L111" s="25">
        <v>0</v>
      </c>
      <c r="M111" s="25">
        <v>2.1358799999999998</v>
      </c>
      <c r="N111" s="26">
        <v>0</v>
      </c>
    </row>
    <row r="112" spans="1:14" s="22" customFormat="1" ht="30" customHeight="1">
      <c r="A112" s="30" t="s">
        <v>143</v>
      </c>
      <c r="B112" s="24">
        <v>1.5840000000000001</v>
      </c>
      <c r="C112" s="24">
        <v>1.5840000000000001</v>
      </c>
      <c r="D112" s="24">
        <v>0</v>
      </c>
      <c r="E112" s="25">
        <v>1.5840000000000001</v>
      </c>
      <c r="F112" s="25">
        <v>1.5840000000000001</v>
      </c>
      <c r="G112" s="25">
        <v>0</v>
      </c>
      <c r="H112" s="25">
        <v>0</v>
      </c>
      <c r="I112" s="25">
        <v>0</v>
      </c>
      <c r="J112" s="25">
        <v>0</v>
      </c>
      <c r="K112" s="25">
        <f t="shared" si="1"/>
        <v>0</v>
      </c>
      <c r="L112" s="25">
        <v>0</v>
      </c>
      <c r="M112" s="25">
        <v>1.5840000000000001</v>
      </c>
      <c r="N112" s="26">
        <v>0</v>
      </c>
    </row>
    <row r="113" spans="1:14" s="22" customFormat="1" ht="30" customHeight="1">
      <c r="A113" s="30" t="s">
        <v>144</v>
      </c>
      <c r="B113" s="24">
        <v>9.5200000000000007E-2</v>
      </c>
      <c r="C113" s="24">
        <v>9.5200000000000007E-2</v>
      </c>
      <c r="D113" s="24">
        <v>0</v>
      </c>
      <c r="E113" s="25">
        <v>9.5200000000000007E-2</v>
      </c>
      <c r="F113" s="25">
        <v>9.1399999999999995E-2</v>
      </c>
      <c r="G113" s="25">
        <v>0</v>
      </c>
      <c r="H113" s="25">
        <v>0</v>
      </c>
      <c r="I113" s="25">
        <v>0</v>
      </c>
      <c r="J113" s="25">
        <v>0</v>
      </c>
      <c r="K113" s="25">
        <f t="shared" si="1"/>
        <v>0</v>
      </c>
      <c r="L113" s="25">
        <v>0</v>
      </c>
      <c r="M113" s="25">
        <v>9.5200000000000007E-2</v>
      </c>
      <c r="N113" s="26">
        <v>0</v>
      </c>
    </row>
    <row r="114" spans="1:14" s="22" customFormat="1" ht="30" customHeight="1">
      <c r="A114" s="30" t="s">
        <v>145</v>
      </c>
      <c r="B114" s="24">
        <v>0.77700000000000002</v>
      </c>
      <c r="C114" s="24">
        <v>0.77700000000000002</v>
      </c>
      <c r="D114" s="24">
        <v>0</v>
      </c>
      <c r="E114" s="25">
        <v>0.77500000000000002</v>
      </c>
      <c r="F114" s="25">
        <v>0.77500000000000002</v>
      </c>
      <c r="G114" s="25">
        <v>2E-3</v>
      </c>
      <c r="H114" s="25">
        <v>2E-3</v>
      </c>
      <c r="I114" s="25">
        <v>0</v>
      </c>
      <c r="J114" s="25">
        <v>0</v>
      </c>
      <c r="K114" s="25">
        <f t="shared" si="1"/>
        <v>1.7347234759768071E-18</v>
      </c>
      <c r="L114" s="25">
        <v>0</v>
      </c>
      <c r="M114" s="25">
        <v>0.77700000000000002</v>
      </c>
      <c r="N114" s="26">
        <v>0</v>
      </c>
    </row>
    <row r="115" spans="1:14" s="22" customFormat="1" ht="30" customHeight="1">
      <c r="A115" s="30" t="s">
        <v>146</v>
      </c>
      <c r="B115" s="24">
        <v>3.5999999999999997E-2</v>
      </c>
      <c r="C115" s="38">
        <v>3.5999999999999997E-2</v>
      </c>
      <c r="D115" s="38">
        <v>0</v>
      </c>
      <c r="E115" s="39">
        <v>3.5999999999999997E-2</v>
      </c>
      <c r="F115" s="39">
        <v>3.5999999999999997E-2</v>
      </c>
      <c r="G115" s="39">
        <v>0</v>
      </c>
      <c r="H115" s="39">
        <v>0</v>
      </c>
      <c r="I115" s="39">
        <v>0</v>
      </c>
      <c r="J115" s="39">
        <v>0</v>
      </c>
      <c r="K115" s="25">
        <f>B115-E115-G115-I115-J115</f>
        <v>0</v>
      </c>
      <c r="L115" s="25">
        <v>0</v>
      </c>
      <c r="M115" s="39">
        <v>3.5999999999999997E-2</v>
      </c>
      <c r="N115" s="40">
        <v>0</v>
      </c>
    </row>
    <row r="116" spans="1:14" s="22" customFormat="1" ht="30" customHeight="1">
      <c r="A116" s="30" t="s">
        <v>147</v>
      </c>
      <c r="B116" s="24">
        <v>1.873</v>
      </c>
      <c r="C116" s="38">
        <v>1.873</v>
      </c>
      <c r="D116" s="38">
        <v>1.341</v>
      </c>
      <c r="E116" s="38">
        <v>0.27800000000000002</v>
      </c>
      <c r="F116" s="39">
        <v>0.27800000000000002</v>
      </c>
      <c r="G116" s="39">
        <v>0.254</v>
      </c>
      <c r="H116" s="39">
        <v>0.254</v>
      </c>
      <c r="I116" s="39">
        <v>1.341</v>
      </c>
      <c r="J116" s="39">
        <v>0</v>
      </c>
      <c r="K116" s="25">
        <f t="shared" ref="K116:K122" si="2">B116-E116-G116-I116-J116</f>
        <v>0</v>
      </c>
      <c r="L116" s="25">
        <v>0</v>
      </c>
      <c r="M116" s="39">
        <v>0.53200000000000003</v>
      </c>
      <c r="N116" s="40">
        <v>0</v>
      </c>
    </row>
    <row r="117" spans="1:14" s="22" customFormat="1" ht="30" customHeight="1">
      <c r="A117" s="30" t="s">
        <v>148</v>
      </c>
      <c r="B117" s="24">
        <v>6.7000000000000004E-2</v>
      </c>
      <c r="C117" s="38">
        <v>6.7000000000000004E-2</v>
      </c>
      <c r="D117" s="38">
        <v>6.7000000000000004E-2</v>
      </c>
      <c r="E117" s="38">
        <v>0</v>
      </c>
      <c r="F117" s="39">
        <v>0</v>
      </c>
      <c r="G117" s="39">
        <v>6.7000000000000004E-2</v>
      </c>
      <c r="H117" s="39">
        <v>6.7000000000000004E-2</v>
      </c>
      <c r="I117" s="39">
        <v>0</v>
      </c>
      <c r="J117" s="39">
        <v>0</v>
      </c>
      <c r="K117" s="25">
        <f t="shared" si="2"/>
        <v>0</v>
      </c>
      <c r="L117" s="25">
        <v>0</v>
      </c>
      <c r="M117" s="39">
        <v>6.7000000000000004E-2</v>
      </c>
      <c r="N117" s="40">
        <v>0</v>
      </c>
    </row>
    <row r="118" spans="1:14" s="22" customFormat="1" ht="30" customHeight="1">
      <c r="A118" s="30" t="s">
        <v>149</v>
      </c>
      <c r="B118" s="24">
        <v>0.67800000000000005</v>
      </c>
      <c r="C118" s="38">
        <v>0.67800000000000005</v>
      </c>
      <c r="D118" s="38">
        <v>0</v>
      </c>
      <c r="E118" s="38">
        <v>0</v>
      </c>
      <c r="F118" s="39">
        <v>0</v>
      </c>
      <c r="G118" s="39">
        <v>0.67800000000000005</v>
      </c>
      <c r="H118" s="39">
        <v>0.67800000000000005</v>
      </c>
      <c r="I118" s="39">
        <v>0</v>
      </c>
      <c r="J118" s="39">
        <v>0</v>
      </c>
      <c r="K118" s="25">
        <f t="shared" si="2"/>
        <v>0</v>
      </c>
      <c r="L118" s="25">
        <v>0</v>
      </c>
      <c r="M118" s="39">
        <v>0.67800000000000005</v>
      </c>
      <c r="N118" s="40">
        <v>0</v>
      </c>
    </row>
    <row r="119" spans="1:14" s="22" customFormat="1" ht="30" customHeight="1">
      <c r="A119" s="30" t="s">
        <v>150</v>
      </c>
      <c r="B119" s="24">
        <v>0.69199999999999995</v>
      </c>
      <c r="C119" s="38">
        <v>0.69199999999999995</v>
      </c>
      <c r="D119" s="38">
        <v>0.61899999999999999</v>
      </c>
      <c r="E119" s="38">
        <v>0</v>
      </c>
      <c r="F119" s="39">
        <v>0</v>
      </c>
      <c r="G119" s="39">
        <v>7.2999999999999995E-2</v>
      </c>
      <c r="H119" s="41">
        <v>2E-3</v>
      </c>
      <c r="I119" s="39">
        <v>0.61899999999999999</v>
      </c>
      <c r="J119" s="39">
        <v>0</v>
      </c>
      <c r="K119" s="25">
        <f t="shared" si="2"/>
        <v>0</v>
      </c>
      <c r="L119" s="25">
        <v>0</v>
      </c>
      <c r="M119" s="39">
        <v>7.2999999999999995E-2</v>
      </c>
      <c r="N119" s="40">
        <v>1</v>
      </c>
    </row>
    <row r="120" spans="1:14" s="22" customFormat="1" ht="30" customHeight="1">
      <c r="A120" s="30" t="s">
        <v>151</v>
      </c>
      <c r="B120" s="24">
        <v>1.091</v>
      </c>
      <c r="C120" s="38">
        <v>1.091</v>
      </c>
      <c r="D120" s="38">
        <v>1.091</v>
      </c>
      <c r="E120" s="38">
        <v>0</v>
      </c>
      <c r="F120" s="39">
        <v>0</v>
      </c>
      <c r="G120" s="39">
        <v>0</v>
      </c>
      <c r="H120" s="39">
        <v>0</v>
      </c>
      <c r="I120" s="39">
        <v>1.091</v>
      </c>
      <c r="J120" s="39">
        <v>0</v>
      </c>
      <c r="K120" s="25">
        <f t="shared" si="2"/>
        <v>0</v>
      </c>
      <c r="L120" s="25">
        <v>0</v>
      </c>
      <c r="M120" s="39">
        <v>0</v>
      </c>
      <c r="N120" s="40">
        <v>0</v>
      </c>
    </row>
    <row r="121" spans="1:14" s="22" customFormat="1" ht="30" customHeight="1">
      <c r="A121" s="30" t="s">
        <v>152</v>
      </c>
      <c r="B121" s="24">
        <v>2.1059999999999999</v>
      </c>
      <c r="C121" s="38">
        <v>2.1059999999999999</v>
      </c>
      <c r="D121" s="38">
        <v>0.252</v>
      </c>
      <c r="E121" s="38">
        <v>0</v>
      </c>
      <c r="F121" s="39">
        <v>0</v>
      </c>
      <c r="G121" s="39">
        <v>2.1059999999999999</v>
      </c>
      <c r="H121" s="39">
        <v>1.123</v>
      </c>
      <c r="I121" s="39">
        <v>0</v>
      </c>
      <c r="J121" s="39">
        <v>0</v>
      </c>
      <c r="K121" s="25">
        <f t="shared" si="2"/>
        <v>0</v>
      </c>
      <c r="L121" s="25">
        <v>0</v>
      </c>
      <c r="M121" s="39">
        <v>2.1059999999999999</v>
      </c>
      <c r="N121" s="40">
        <v>0</v>
      </c>
    </row>
    <row r="122" spans="1:14" s="22" customFormat="1" ht="30" customHeight="1">
      <c r="A122" s="30" t="s">
        <v>153</v>
      </c>
      <c r="B122" s="24">
        <v>4.9320000000000004</v>
      </c>
      <c r="C122" s="38">
        <v>4.9320000000000004</v>
      </c>
      <c r="D122" s="38">
        <v>0.49</v>
      </c>
      <c r="E122" s="38">
        <v>0.82399999999999995</v>
      </c>
      <c r="F122" s="39">
        <v>0.55100000000000005</v>
      </c>
      <c r="G122" s="39">
        <v>3.6179999999999999</v>
      </c>
      <c r="H122" s="39">
        <v>2.6509999999999998</v>
      </c>
      <c r="I122" s="39">
        <v>0.49</v>
      </c>
      <c r="J122" s="39">
        <v>0</v>
      </c>
      <c r="K122" s="25">
        <f t="shared" si="2"/>
        <v>6.6613381477509392E-16</v>
      </c>
      <c r="L122" s="25">
        <v>0</v>
      </c>
      <c r="M122" s="39">
        <v>3.02</v>
      </c>
      <c r="N122" s="40">
        <v>0</v>
      </c>
    </row>
    <row r="123" spans="1:14" s="22" customFormat="1" ht="30" customHeight="1">
      <c r="A123" s="30" t="s">
        <v>154</v>
      </c>
      <c r="B123" s="24">
        <v>0.97299999999999998</v>
      </c>
      <c r="C123" s="24">
        <v>0.97299999999999998</v>
      </c>
      <c r="D123" s="24">
        <v>0</v>
      </c>
      <c r="E123" s="25">
        <v>0.38700000000000001</v>
      </c>
      <c r="F123" s="25">
        <v>0.38700000000000001</v>
      </c>
      <c r="G123" s="25">
        <v>0.58599999999999997</v>
      </c>
      <c r="H123" s="25">
        <v>0.58599999999999997</v>
      </c>
      <c r="I123" s="25">
        <v>0</v>
      </c>
      <c r="J123" s="25">
        <v>0</v>
      </c>
      <c r="K123" s="25">
        <v>0</v>
      </c>
      <c r="L123" s="25">
        <v>0</v>
      </c>
      <c r="M123" s="25">
        <v>0.97299999999999998</v>
      </c>
      <c r="N123" s="26">
        <v>0</v>
      </c>
    </row>
    <row r="124" spans="1:14" s="22" customFormat="1" ht="30" customHeight="1">
      <c r="A124" s="30" t="s">
        <v>155</v>
      </c>
      <c r="B124" s="24">
        <v>3.63</v>
      </c>
      <c r="C124" s="24">
        <v>3.63</v>
      </c>
      <c r="D124" s="24">
        <v>0.6</v>
      </c>
      <c r="E124" s="25">
        <v>1.1599999999999999</v>
      </c>
      <c r="F124" s="25">
        <v>0.89</v>
      </c>
      <c r="G124" s="25">
        <v>1.65</v>
      </c>
      <c r="H124" s="25">
        <v>0.63</v>
      </c>
      <c r="I124" s="25">
        <v>0.82</v>
      </c>
      <c r="J124" s="25">
        <v>0</v>
      </c>
      <c r="K124" s="25">
        <v>-1.1102230246251565E-16</v>
      </c>
      <c r="L124" s="25">
        <v>0</v>
      </c>
      <c r="M124" s="25">
        <v>2.81</v>
      </c>
      <c r="N124" s="26">
        <v>0</v>
      </c>
    </row>
    <row r="125" spans="1:14" s="22" customFormat="1" ht="30" customHeight="1">
      <c r="A125" s="30" t="s">
        <v>156</v>
      </c>
      <c r="B125" s="24">
        <v>0.61199999999999999</v>
      </c>
      <c r="C125" s="24">
        <v>0.61199999999999999</v>
      </c>
      <c r="D125" s="24">
        <v>0</v>
      </c>
      <c r="E125" s="25">
        <v>0</v>
      </c>
      <c r="F125" s="25">
        <v>0</v>
      </c>
      <c r="G125" s="25">
        <v>0.6120000000000001</v>
      </c>
      <c r="H125" s="25">
        <v>0.42000000000000004</v>
      </c>
      <c r="I125" s="25">
        <v>0</v>
      </c>
      <c r="J125" s="25">
        <v>0</v>
      </c>
      <c r="K125" s="25">
        <v>-1.1102230246251565E-16</v>
      </c>
      <c r="L125" s="25">
        <v>0</v>
      </c>
      <c r="M125" s="25">
        <v>0.6120000000000001</v>
      </c>
      <c r="N125" s="26">
        <v>0</v>
      </c>
    </row>
    <row r="126" spans="1:14" s="22" customFormat="1" ht="30" customHeight="1">
      <c r="A126" s="30" t="s">
        <v>157</v>
      </c>
      <c r="B126" s="24">
        <v>0.57899999999999996</v>
      </c>
      <c r="C126" s="24">
        <v>0.57899999999999996</v>
      </c>
      <c r="D126" s="24">
        <v>0.57899999999999996</v>
      </c>
      <c r="E126" s="25">
        <v>0</v>
      </c>
      <c r="F126" s="25">
        <v>0</v>
      </c>
      <c r="G126" s="25">
        <v>0</v>
      </c>
      <c r="H126" s="25">
        <v>0</v>
      </c>
      <c r="I126" s="25">
        <v>0.57899999999999996</v>
      </c>
      <c r="J126" s="25">
        <v>0</v>
      </c>
      <c r="K126" s="25">
        <v>0</v>
      </c>
      <c r="L126" s="25">
        <v>0</v>
      </c>
      <c r="M126" s="25">
        <v>0</v>
      </c>
      <c r="N126" s="26">
        <v>0</v>
      </c>
    </row>
    <row r="127" spans="1:14" s="22" customFormat="1" ht="30" customHeight="1">
      <c r="A127" s="30" t="s">
        <v>158</v>
      </c>
      <c r="B127" s="24">
        <v>0.55800000000000005</v>
      </c>
      <c r="C127" s="24">
        <v>0.55800000000000005</v>
      </c>
      <c r="D127" s="24">
        <v>0.55800000000000005</v>
      </c>
      <c r="E127" s="25">
        <v>0</v>
      </c>
      <c r="F127" s="25">
        <v>0</v>
      </c>
      <c r="G127" s="25">
        <v>0</v>
      </c>
      <c r="H127" s="25">
        <v>0</v>
      </c>
      <c r="I127" s="25">
        <v>0.55800000000000005</v>
      </c>
      <c r="J127" s="25">
        <v>0</v>
      </c>
      <c r="K127" s="25">
        <v>0</v>
      </c>
      <c r="L127" s="25">
        <v>0</v>
      </c>
      <c r="M127" s="25">
        <v>0</v>
      </c>
      <c r="N127" s="26">
        <v>0</v>
      </c>
    </row>
    <row r="128" spans="1:14" s="22" customFormat="1" ht="30" customHeight="1">
      <c r="A128" s="30" t="s">
        <v>159</v>
      </c>
      <c r="B128" s="24">
        <v>0.77270000000000005</v>
      </c>
      <c r="C128" s="24">
        <v>0.77270000000000005</v>
      </c>
      <c r="D128" s="24">
        <v>0.77270000000000005</v>
      </c>
      <c r="E128" s="25">
        <v>0</v>
      </c>
      <c r="F128" s="25">
        <v>0</v>
      </c>
      <c r="G128" s="25">
        <v>0</v>
      </c>
      <c r="H128" s="25">
        <v>0</v>
      </c>
      <c r="I128" s="25">
        <v>0.77270000000000005</v>
      </c>
      <c r="J128" s="25">
        <v>0</v>
      </c>
      <c r="K128" s="25">
        <v>0</v>
      </c>
      <c r="L128" s="25">
        <v>0</v>
      </c>
      <c r="M128" s="25">
        <v>0</v>
      </c>
      <c r="N128" s="26">
        <v>0</v>
      </c>
    </row>
    <row r="129" spans="1:14" s="22" customFormat="1" ht="30" customHeight="1">
      <c r="A129" s="30" t="s">
        <v>160</v>
      </c>
      <c r="B129" s="24">
        <v>0.61</v>
      </c>
      <c r="C129" s="24">
        <v>0.61</v>
      </c>
      <c r="D129" s="24">
        <v>0.61</v>
      </c>
      <c r="E129" s="25">
        <v>0</v>
      </c>
      <c r="F129" s="25">
        <v>0</v>
      </c>
      <c r="G129" s="25">
        <v>0</v>
      </c>
      <c r="H129" s="25">
        <v>0</v>
      </c>
      <c r="I129" s="25">
        <v>0.61</v>
      </c>
      <c r="J129" s="25">
        <v>0</v>
      </c>
      <c r="K129" s="25">
        <v>0</v>
      </c>
      <c r="L129" s="25">
        <v>0</v>
      </c>
      <c r="M129" s="25">
        <v>0</v>
      </c>
      <c r="N129" s="26">
        <v>0</v>
      </c>
    </row>
    <row r="130" spans="1:14" s="22" customFormat="1" ht="30" customHeight="1">
      <c r="A130" s="30" t="s">
        <v>161</v>
      </c>
      <c r="B130" s="24">
        <v>0.99</v>
      </c>
      <c r="C130" s="24">
        <v>0.99</v>
      </c>
      <c r="D130" s="24">
        <v>0.12</v>
      </c>
      <c r="E130" s="25">
        <v>0.67</v>
      </c>
      <c r="F130" s="25">
        <v>0.67</v>
      </c>
      <c r="G130" s="25">
        <v>0.2</v>
      </c>
      <c r="H130" s="25">
        <v>0.1</v>
      </c>
      <c r="I130" s="25">
        <v>0.12</v>
      </c>
      <c r="J130" s="25">
        <v>0</v>
      </c>
      <c r="K130" s="25">
        <v>-5.5511151231257827E-17</v>
      </c>
      <c r="L130" s="25">
        <v>0</v>
      </c>
      <c r="M130" s="25">
        <v>0.87</v>
      </c>
      <c r="N130" s="26">
        <v>3</v>
      </c>
    </row>
    <row r="131" spans="1:14" s="22" customFormat="1" ht="30" customHeight="1">
      <c r="A131" s="30" t="s">
        <v>162</v>
      </c>
      <c r="B131" s="24">
        <v>0.14940000000000001</v>
      </c>
      <c r="C131" s="24">
        <v>0.14940000000000001</v>
      </c>
      <c r="D131" s="24">
        <v>0</v>
      </c>
      <c r="E131" s="25">
        <v>0.14940000000000001</v>
      </c>
      <c r="F131" s="25">
        <v>0.14940000000000001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6">
        <v>0</v>
      </c>
    </row>
    <row r="132" spans="1:14" s="22" customFormat="1" ht="30" customHeight="1">
      <c r="A132" s="30" t="s">
        <v>163</v>
      </c>
      <c r="B132" s="24">
        <v>7.66</v>
      </c>
      <c r="C132" s="24">
        <v>7.66</v>
      </c>
      <c r="D132" s="24">
        <v>0.38</v>
      </c>
      <c r="E132" s="25">
        <v>5.45</v>
      </c>
      <c r="F132" s="25">
        <v>3.76</v>
      </c>
      <c r="G132" s="25">
        <v>1.83</v>
      </c>
      <c r="H132" s="25">
        <v>0.32</v>
      </c>
      <c r="I132" s="25">
        <v>0.38</v>
      </c>
      <c r="J132" s="25">
        <v>0</v>
      </c>
      <c r="K132" s="25">
        <v>-1.1102230246251565E-16</v>
      </c>
      <c r="L132" s="25">
        <v>0</v>
      </c>
      <c r="M132" s="25">
        <v>7.28</v>
      </c>
      <c r="N132" s="26">
        <v>0</v>
      </c>
    </row>
    <row r="133" spans="1:14" s="22" customFormat="1" ht="30" customHeight="1">
      <c r="A133" s="42" t="s">
        <v>164</v>
      </c>
      <c r="B133" s="24">
        <v>12.856999999999999</v>
      </c>
      <c r="C133" s="24">
        <v>12.856999999999999</v>
      </c>
      <c r="D133" s="24">
        <v>0</v>
      </c>
      <c r="E133" s="24">
        <v>5.6669999999999998</v>
      </c>
      <c r="F133" s="24">
        <v>4.125</v>
      </c>
      <c r="G133" s="24">
        <v>4.5129999999999999</v>
      </c>
      <c r="H133" s="24">
        <v>2.7549999999999999</v>
      </c>
      <c r="I133" s="24">
        <v>2.677</v>
      </c>
      <c r="J133" s="24">
        <v>0</v>
      </c>
      <c r="K133" s="25">
        <v>-4.4408920985006262E-16</v>
      </c>
      <c r="L133" s="25">
        <v>0</v>
      </c>
      <c r="M133" s="24">
        <v>12.856999999999999</v>
      </c>
      <c r="N133" s="26">
        <v>0</v>
      </c>
    </row>
    <row r="134" spans="1:14" s="22" customFormat="1" ht="30" customHeight="1">
      <c r="A134" s="30" t="s">
        <v>165</v>
      </c>
      <c r="B134" s="24">
        <v>6.8000000000000005E-2</v>
      </c>
      <c r="C134" s="24">
        <v>6.8000000000000005E-2</v>
      </c>
      <c r="D134" s="24">
        <v>0</v>
      </c>
      <c r="E134" s="25">
        <v>6.8000000000000005E-2</v>
      </c>
      <c r="F134" s="25">
        <v>6.8000000000000005E-2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1.6E-2</v>
      </c>
      <c r="N134" s="26">
        <v>0</v>
      </c>
    </row>
    <row r="137" spans="1:14">
      <c r="C137" s="43"/>
    </row>
  </sheetData>
  <autoFilter ref="A6:N134" xr:uid="{B9F7ADF0-F3BE-464B-B43B-E4E84CECEAC2}"/>
  <mergeCells count="12">
    <mergeCell ref="A3:A6"/>
    <mergeCell ref="B3:B5"/>
    <mergeCell ref="C3:C5"/>
    <mergeCell ref="D3:D5"/>
    <mergeCell ref="K1:N2"/>
    <mergeCell ref="E4:F4"/>
    <mergeCell ref="G4:H4"/>
    <mergeCell ref="I4:I5"/>
    <mergeCell ref="J4:J5"/>
    <mergeCell ref="M4:N4"/>
    <mergeCell ref="M3:N3"/>
    <mergeCell ref="E3:L3"/>
  </mergeCells>
  <phoneticPr fontId="1"/>
  <pageMargins left="0.70866141732283472" right="0.70866141732283472" top="0.74803149606299213" bottom="0.74803149606299213" header="0.31496062992125984" footer="0.31496062992125984"/>
  <pageSetup paperSize="9" scale="3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5463C-9CA5-4207-9124-15315896ED2D}">
  <sheetPr>
    <pageSetUpPr fitToPage="1"/>
  </sheetPr>
  <dimension ref="A1:X539"/>
  <sheetViews>
    <sheetView view="pageBreakPreview" zoomScale="102" zoomScaleNormal="55" zoomScaleSheetLayoutView="102" workbookViewId="0">
      <pane xSplit="1" ySplit="6" topLeftCell="B7" activePane="bottomRight" state="frozen"/>
      <selection pane="topRight"/>
      <selection pane="bottomLeft"/>
      <selection pane="bottomRight" activeCell="Q11" sqref="Q11"/>
    </sheetView>
  </sheetViews>
  <sheetFormatPr defaultColWidth="9" defaultRowHeight="15.75"/>
  <cols>
    <col min="1" max="1" width="25.625" style="9" customWidth="1"/>
    <col min="2" max="3" width="12.625" style="9" customWidth="1"/>
    <col min="4" max="8" width="20.625" style="9" customWidth="1"/>
    <col min="9" max="11" width="15.625" style="9" customWidth="1"/>
    <col min="12" max="12" width="20.625" style="9" customWidth="1"/>
    <col min="13" max="16384" width="9" style="9"/>
  </cols>
  <sheetData>
    <row r="1" spans="1:12" ht="28.5" customHeight="1">
      <c r="J1" s="108" t="s">
        <v>609</v>
      </c>
      <c r="K1" s="109"/>
      <c r="L1" s="109"/>
    </row>
    <row r="2" spans="1:12" ht="37.5" customHeight="1">
      <c r="A2" s="44" t="s">
        <v>608</v>
      </c>
      <c r="B2" s="19"/>
      <c r="C2" s="19"/>
      <c r="D2" s="19"/>
      <c r="E2" s="19"/>
      <c r="F2" s="19"/>
      <c r="G2" s="19"/>
      <c r="H2" s="19"/>
      <c r="I2" s="19"/>
      <c r="J2" s="110"/>
      <c r="K2" s="110"/>
      <c r="L2" s="110"/>
    </row>
    <row r="3" spans="1:12" ht="45" customHeight="1">
      <c r="A3" s="121" t="s">
        <v>36</v>
      </c>
      <c r="B3" s="102" t="s">
        <v>621</v>
      </c>
      <c r="C3" s="104" t="s">
        <v>622</v>
      </c>
      <c r="D3" s="128" t="s">
        <v>623</v>
      </c>
      <c r="E3" s="129"/>
      <c r="F3" s="129"/>
      <c r="G3" s="129"/>
      <c r="H3" s="129"/>
      <c r="I3" s="129"/>
      <c r="J3" s="130"/>
      <c r="K3" s="117" t="s">
        <v>40</v>
      </c>
      <c r="L3" s="117"/>
    </row>
    <row r="4" spans="1:12" ht="70.150000000000006" customHeight="1">
      <c r="A4" s="121"/>
      <c r="B4" s="103"/>
      <c r="C4" s="105"/>
      <c r="D4" s="122" t="s">
        <v>624</v>
      </c>
      <c r="E4" s="123"/>
      <c r="F4" s="122" t="s">
        <v>625</v>
      </c>
      <c r="G4" s="123"/>
      <c r="H4" s="124" t="s">
        <v>626</v>
      </c>
      <c r="I4" s="125" t="s">
        <v>627</v>
      </c>
      <c r="J4" s="46" t="s">
        <v>628</v>
      </c>
      <c r="K4" s="126" t="s">
        <v>629</v>
      </c>
      <c r="L4" s="127"/>
    </row>
    <row r="5" spans="1:12" ht="40.15" customHeight="1">
      <c r="A5" s="121"/>
      <c r="B5" s="103"/>
      <c r="C5" s="105"/>
      <c r="D5" s="47"/>
      <c r="E5" s="48" t="s">
        <v>613</v>
      </c>
      <c r="F5" s="47"/>
      <c r="G5" s="48" t="s">
        <v>614</v>
      </c>
      <c r="H5" s="124"/>
      <c r="I5" s="125"/>
      <c r="J5" s="49"/>
      <c r="K5" s="50"/>
      <c r="L5" s="84" t="s">
        <v>619</v>
      </c>
    </row>
    <row r="6" spans="1:12" ht="30" customHeight="1">
      <c r="A6" s="121"/>
      <c r="B6" s="53" t="s">
        <v>41</v>
      </c>
      <c r="C6" s="54" t="s">
        <v>41</v>
      </c>
      <c r="D6" s="55" t="s">
        <v>41</v>
      </c>
      <c r="E6" s="56" t="s">
        <v>41</v>
      </c>
      <c r="F6" s="55" t="s">
        <v>41</v>
      </c>
      <c r="G6" s="56" t="s">
        <v>41</v>
      </c>
      <c r="H6" s="55" t="s">
        <v>41</v>
      </c>
      <c r="I6" s="57" t="s">
        <v>41</v>
      </c>
      <c r="J6" s="57" t="s">
        <v>41</v>
      </c>
      <c r="K6" s="52" t="s">
        <v>41</v>
      </c>
      <c r="L6" s="51" t="s">
        <v>42</v>
      </c>
    </row>
    <row r="7" spans="1:12" s="58" customFormat="1" ht="30" customHeight="1">
      <c r="A7" s="59" t="s">
        <v>168</v>
      </c>
      <c r="B7" s="60">
        <v>31.481999999999999</v>
      </c>
      <c r="C7" s="60">
        <f>D7+F7+H7+I7</f>
        <v>25.06147</v>
      </c>
      <c r="D7" s="61">
        <v>0.16300000000000001</v>
      </c>
      <c r="E7" s="61">
        <v>1E-3</v>
      </c>
      <c r="F7" s="61">
        <v>6.53207</v>
      </c>
      <c r="G7" s="61">
        <v>0.29699999999999999</v>
      </c>
      <c r="H7" s="61">
        <v>18.366399999999999</v>
      </c>
      <c r="I7" s="61">
        <v>0</v>
      </c>
      <c r="J7" s="61">
        <f>B7-D7-F7-H7-I7</f>
        <v>6.4205299999999994</v>
      </c>
      <c r="K7" s="61">
        <v>4.5597799999999999</v>
      </c>
      <c r="L7" s="62">
        <v>0</v>
      </c>
    </row>
    <row r="8" spans="1:12" s="58" customFormat="1" ht="30" customHeight="1">
      <c r="A8" s="59" t="s">
        <v>2</v>
      </c>
      <c r="B8" s="61">
        <v>181.92918</v>
      </c>
      <c r="C8" s="61">
        <v>181.92918</v>
      </c>
      <c r="D8" s="61">
        <v>6.1383000000000001</v>
      </c>
      <c r="E8" s="61">
        <v>0.314</v>
      </c>
      <c r="F8" s="61">
        <v>43.6173</v>
      </c>
      <c r="G8" s="61">
        <v>0.436</v>
      </c>
      <c r="H8" s="61">
        <v>132.17357999999999</v>
      </c>
      <c r="I8" s="61">
        <v>0</v>
      </c>
      <c r="J8" s="61">
        <f t="shared" ref="J8" si="0">B8-D8-F8-H8-I8</f>
        <v>2.8421709430404007E-14</v>
      </c>
      <c r="K8" s="61">
        <v>15.34418</v>
      </c>
      <c r="L8" s="62">
        <v>0</v>
      </c>
    </row>
    <row r="9" spans="1:12" s="58" customFormat="1" ht="30" customHeight="1">
      <c r="A9" s="59" t="s">
        <v>169</v>
      </c>
      <c r="B9" s="61">
        <v>8.1271900000000006</v>
      </c>
      <c r="C9" s="61">
        <f>D9+F9+H9+I9</f>
        <v>8.1271900000000006</v>
      </c>
      <c r="D9" s="61">
        <v>0.21679999999999999</v>
      </c>
      <c r="E9" s="61">
        <v>5.0000000000000001E-3</v>
      </c>
      <c r="F9" s="61">
        <v>3.8408699999999998</v>
      </c>
      <c r="G9" s="61">
        <v>2.1080000000000001</v>
      </c>
      <c r="H9" s="61">
        <v>2.7585700000000002</v>
      </c>
      <c r="I9" s="61">
        <v>1.3109500000000001</v>
      </c>
      <c r="J9" s="61">
        <f>B9-D9-F9-H9-I9</f>
        <v>0</v>
      </c>
      <c r="K9" s="61">
        <v>0.49306</v>
      </c>
      <c r="L9" s="62">
        <v>0</v>
      </c>
    </row>
    <row r="10" spans="1:12" s="22" customFormat="1" ht="30" customHeight="1">
      <c r="A10" s="42" t="s">
        <v>170</v>
      </c>
      <c r="B10" s="61">
        <v>1.0029999999999999</v>
      </c>
      <c r="C10" s="61">
        <v>1.0029999999999999</v>
      </c>
      <c r="D10" s="61">
        <v>0</v>
      </c>
      <c r="E10" s="61">
        <v>0</v>
      </c>
      <c r="F10" s="61">
        <v>0</v>
      </c>
      <c r="G10" s="61">
        <v>0</v>
      </c>
      <c r="H10" s="61">
        <v>1.0029999999999999</v>
      </c>
      <c r="I10" s="61">
        <v>0</v>
      </c>
      <c r="J10" s="61">
        <f>B10-D10-F10-H10-I10</f>
        <v>0</v>
      </c>
      <c r="K10" s="61">
        <v>0</v>
      </c>
      <c r="L10" s="62">
        <v>0</v>
      </c>
    </row>
    <row r="11" spans="1:12" s="58" customFormat="1" ht="30" customHeight="1">
      <c r="A11" s="59" t="s">
        <v>171</v>
      </c>
      <c r="B11" s="61">
        <v>26.166</v>
      </c>
      <c r="C11" s="61">
        <v>26.166</v>
      </c>
      <c r="D11" s="61">
        <v>0</v>
      </c>
      <c r="E11" s="61">
        <v>0</v>
      </c>
      <c r="F11" s="61">
        <v>2.72</v>
      </c>
      <c r="G11" s="61">
        <v>2.0859999999999999</v>
      </c>
      <c r="H11" s="61">
        <f>C11-F11</f>
        <v>23.446000000000002</v>
      </c>
      <c r="I11" s="61">
        <v>0</v>
      </c>
      <c r="J11" s="61">
        <f t="shared" ref="J11:J12" si="1">B11-D11-F11-H11-I11</f>
        <v>0</v>
      </c>
      <c r="K11" s="61">
        <v>2.536</v>
      </c>
      <c r="L11" s="62">
        <v>0</v>
      </c>
    </row>
    <row r="12" spans="1:12" s="58" customFormat="1" ht="30" customHeight="1">
      <c r="A12" s="59" t="s">
        <v>38</v>
      </c>
      <c r="B12" s="61">
        <v>4.6440000000000001</v>
      </c>
      <c r="C12" s="61">
        <v>4.6440000000000001</v>
      </c>
      <c r="D12" s="61">
        <v>0.46</v>
      </c>
      <c r="E12" s="61">
        <v>0.379</v>
      </c>
      <c r="F12" s="61">
        <v>1.843</v>
      </c>
      <c r="G12" s="61">
        <v>0.747</v>
      </c>
      <c r="H12" s="61">
        <v>2.3410000000000002</v>
      </c>
      <c r="I12" s="61">
        <v>0</v>
      </c>
      <c r="J12" s="61">
        <f t="shared" si="1"/>
        <v>0</v>
      </c>
      <c r="K12" s="61">
        <v>2.3029999999999999</v>
      </c>
      <c r="L12" s="62">
        <v>0</v>
      </c>
    </row>
    <row r="13" spans="1:12" s="58" customFormat="1" ht="30" customHeight="1">
      <c r="A13" s="59" t="s">
        <v>39</v>
      </c>
      <c r="B13" s="61">
        <v>13.747</v>
      </c>
      <c r="C13" s="61">
        <v>13.747</v>
      </c>
      <c r="D13" s="61">
        <v>0</v>
      </c>
      <c r="E13" s="61">
        <v>0</v>
      </c>
      <c r="F13" s="61">
        <v>0</v>
      </c>
      <c r="G13" s="61">
        <v>0</v>
      </c>
      <c r="H13" s="61">
        <v>13.747</v>
      </c>
      <c r="I13" s="61">
        <v>0</v>
      </c>
      <c r="J13" s="61">
        <f>B13-D13-F13-H13-I13</f>
        <v>0</v>
      </c>
      <c r="K13" s="61">
        <v>0</v>
      </c>
      <c r="L13" s="62">
        <v>0</v>
      </c>
    </row>
    <row r="14" spans="1:12" s="58" customFormat="1" ht="30" customHeight="1">
      <c r="A14" s="59" t="s">
        <v>172</v>
      </c>
      <c r="B14" s="64">
        <v>14.07123</v>
      </c>
      <c r="C14" s="64">
        <v>14.07123</v>
      </c>
      <c r="D14" s="61">
        <v>0</v>
      </c>
      <c r="E14" s="61">
        <v>0</v>
      </c>
      <c r="F14" s="61">
        <v>0</v>
      </c>
      <c r="G14" s="61">
        <v>0</v>
      </c>
      <c r="H14" s="61">
        <v>14.07123</v>
      </c>
      <c r="I14" s="61">
        <v>0</v>
      </c>
      <c r="J14" s="61">
        <f t="shared" ref="J14:J15" si="2">B14-D14-F14-H14-I14</f>
        <v>0</v>
      </c>
      <c r="K14" s="61">
        <v>0</v>
      </c>
      <c r="L14" s="62">
        <v>0</v>
      </c>
    </row>
    <row r="15" spans="1:12" s="58" customFormat="1" ht="30" customHeight="1">
      <c r="A15" s="59" t="s">
        <v>1</v>
      </c>
      <c r="B15" s="61">
        <v>17.496120000000001</v>
      </c>
      <c r="C15" s="61">
        <v>17.496120000000001</v>
      </c>
      <c r="D15" s="61">
        <v>0.51254</v>
      </c>
      <c r="E15" s="61">
        <v>7.85E-2</v>
      </c>
      <c r="F15" s="61">
        <v>3.2809300000000001</v>
      </c>
      <c r="G15" s="61">
        <v>0.16600000000000001</v>
      </c>
      <c r="H15" s="61">
        <v>13.70265</v>
      </c>
      <c r="I15" s="61">
        <v>0</v>
      </c>
      <c r="J15" s="61">
        <f t="shared" si="2"/>
        <v>0</v>
      </c>
      <c r="K15" s="61">
        <v>3.7934700000000001</v>
      </c>
      <c r="L15" s="62">
        <v>0</v>
      </c>
    </row>
    <row r="16" spans="1:12" s="58" customFormat="1" ht="30" customHeight="1">
      <c r="A16" s="59" t="s">
        <v>173</v>
      </c>
      <c r="B16" s="61">
        <v>1.5149999999999999</v>
      </c>
      <c r="C16" s="61">
        <v>1.5149999999999999</v>
      </c>
      <c r="D16" s="61">
        <v>0</v>
      </c>
      <c r="E16" s="61">
        <v>0</v>
      </c>
      <c r="F16" s="61">
        <v>0</v>
      </c>
      <c r="G16" s="61">
        <v>0</v>
      </c>
      <c r="H16" s="61">
        <v>1.5149999999999999</v>
      </c>
      <c r="I16" s="61">
        <v>0</v>
      </c>
      <c r="J16" s="61">
        <v>0</v>
      </c>
      <c r="K16" s="61">
        <v>0</v>
      </c>
      <c r="L16" s="62">
        <v>0</v>
      </c>
    </row>
    <row r="17" spans="1:12" customFormat="1" ht="30" customHeight="1">
      <c r="A17" s="65" t="s">
        <v>174</v>
      </c>
      <c r="B17" s="66">
        <v>0.748</v>
      </c>
      <c r="C17" s="66">
        <v>0.748</v>
      </c>
      <c r="D17" s="66">
        <v>0</v>
      </c>
      <c r="E17" s="66">
        <v>0</v>
      </c>
      <c r="F17" s="66">
        <v>0</v>
      </c>
      <c r="G17" s="66">
        <v>0</v>
      </c>
      <c r="H17" s="66">
        <v>0.748</v>
      </c>
      <c r="I17" s="66">
        <v>0</v>
      </c>
      <c r="J17" s="66">
        <f t="shared" ref="J17:J48" si="3">B17-D17-F17-H17-I17</f>
        <v>0</v>
      </c>
      <c r="K17" s="66">
        <v>0</v>
      </c>
      <c r="L17" s="67">
        <v>0</v>
      </c>
    </row>
    <row r="18" spans="1:12" s="58" customFormat="1" ht="30" customHeight="1">
      <c r="A18" s="59" t="s">
        <v>175</v>
      </c>
      <c r="B18" s="61">
        <v>9.6633800000000001</v>
      </c>
      <c r="C18" s="61">
        <v>9.6633800000000001</v>
      </c>
      <c r="D18" s="61">
        <v>0</v>
      </c>
      <c r="E18" s="61">
        <v>0</v>
      </c>
      <c r="F18" s="61">
        <v>4.1000000000000002E-2</v>
      </c>
      <c r="G18" s="61">
        <v>4.1000000000000002E-2</v>
      </c>
      <c r="H18" s="61">
        <v>9.6223799999999997</v>
      </c>
      <c r="I18" s="61">
        <v>0</v>
      </c>
      <c r="J18" s="61">
        <f t="shared" si="3"/>
        <v>0</v>
      </c>
      <c r="K18" s="61">
        <v>4.1000000000000002E-2</v>
      </c>
      <c r="L18" s="62">
        <v>0</v>
      </c>
    </row>
    <row r="19" spans="1:12" s="58" customFormat="1" ht="30" customHeight="1">
      <c r="A19" s="59" t="s">
        <v>176</v>
      </c>
      <c r="B19" s="61">
        <v>7.0999999999999994E-2</v>
      </c>
      <c r="C19" s="61">
        <v>7.0999999999999994E-2</v>
      </c>
      <c r="D19" s="61">
        <v>0</v>
      </c>
      <c r="E19" s="61">
        <v>0</v>
      </c>
      <c r="F19" s="61">
        <v>0</v>
      </c>
      <c r="G19" s="61">
        <v>0</v>
      </c>
      <c r="H19" s="61">
        <v>7.0999999999999994E-2</v>
      </c>
      <c r="I19" s="61">
        <v>0</v>
      </c>
      <c r="J19" s="61">
        <f t="shared" si="3"/>
        <v>0</v>
      </c>
      <c r="K19" s="61">
        <v>0</v>
      </c>
      <c r="L19" s="62">
        <v>0</v>
      </c>
    </row>
    <row r="20" spans="1:12" s="58" customFormat="1" ht="30" customHeight="1">
      <c r="A20" s="59" t="s">
        <v>177</v>
      </c>
      <c r="B20" s="61">
        <v>3.226</v>
      </c>
      <c r="C20" s="61">
        <v>3.226</v>
      </c>
      <c r="D20" s="61">
        <v>0</v>
      </c>
      <c r="E20" s="61">
        <v>0</v>
      </c>
      <c r="F20" s="61">
        <v>2.9929999999999999</v>
      </c>
      <c r="G20" s="61">
        <v>2.3E-2</v>
      </c>
      <c r="H20" s="61">
        <v>0.23300000000000001</v>
      </c>
      <c r="I20" s="61">
        <v>0</v>
      </c>
      <c r="J20" s="61">
        <f t="shared" si="3"/>
        <v>8.3266726846886741E-17</v>
      </c>
      <c r="K20" s="61">
        <v>2.9929999999999999</v>
      </c>
      <c r="L20" s="62">
        <v>0</v>
      </c>
    </row>
    <row r="21" spans="1:12" s="58" customFormat="1" ht="30" customHeight="1">
      <c r="A21" s="59" t="s">
        <v>178</v>
      </c>
      <c r="B21" s="61">
        <v>2.5720000000000001</v>
      </c>
      <c r="C21" s="61">
        <v>2.5720000000000001</v>
      </c>
      <c r="D21" s="61">
        <v>1.204</v>
      </c>
      <c r="E21" s="61">
        <v>5.0999999999999997E-2</v>
      </c>
      <c r="F21" s="61">
        <v>0</v>
      </c>
      <c r="G21" s="61">
        <v>0</v>
      </c>
      <c r="H21" s="61">
        <v>1.3680000000000001</v>
      </c>
      <c r="I21" s="61">
        <v>0</v>
      </c>
      <c r="J21" s="61">
        <f t="shared" si="3"/>
        <v>0</v>
      </c>
      <c r="K21" s="61">
        <v>1.204</v>
      </c>
      <c r="L21" s="62">
        <v>0</v>
      </c>
    </row>
    <row r="22" spans="1:12" s="58" customFormat="1" ht="30" customHeight="1">
      <c r="A22" s="59" t="s">
        <v>179</v>
      </c>
      <c r="B22" s="61">
        <v>13.180999999999999</v>
      </c>
      <c r="C22" s="61">
        <v>13.180999999999999</v>
      </c>
      <c r="D22" s="61">
        <v>0</v>
      </c>
      <c r="E22" s="61">
        <v>0</v>
      </c>
      <c r="F22" s="61">
        <v>0</v>
      </c>
      <c r="G22" s="61">
        <v>0</v>
      </c>
      <c r="H22" s="61">
        <v>13.180999999999999</v>
      </c>
      <c r="I22" s="61">
        <v>0</v>
      </c>
      <c r="J22" s="61">
        <f>B22-D22-F22-H22-I22</f>
        <v>0</v>
      </c>
      <c r="K22" s="61">
        <v>0</v>
      </c>
      <c r="L22" s="62">
        <v>0</v>
      </c>
    </row>
    <row r="23" spans="1:12" s="58" customFormat="1" ht="30" customHeight="1">
      <c r="A23" s="59" t="s">
        <v>180</v>
      </c>
      <c r="B23" s="61">
        <v>0.73426999999999998</v>
      </c>
      <c r="C23" s="61">
        <v>0.73426999999999998</v>
      </c>
      <c r="D23" s="61">
        <v>5.9540000000000003E-2</v>
      </c>
      <c r="E23" s="61">
        <v>1E-3</v>
      </c>
      <c r="F23" s="61">
        <v>0</v>
      </c>
      <c r="G23" s="61">
        <v>0</v>
      </c>
      <c r="H23" s="61">
        <v>0.67473000000000005</v>
      </c>
      <c r="I23" s="61">
        <v>0</v>
      </c>
      <c r="J23" s="61">
        <f t="shared" ref="J23" si="4">B23-D23-F23-H23-I23</f>
        <v>-1.1102230246251565E-16</v>
      </c>
      <c r="K23" s="61">
        <v>5.9540000000000003E-2</v>
      </c>
      <c r="L23" s="62">
        <v>0</v>
      </c>
    </row>
    <row r="24" spans="1:12" s="58" customFormat="1" ht="30" customHeight="1">
      <c r="A24" s="59" t="s">
        <v>181</v>
      </c>
      <c r="B24" s="61">
        <v>2.6469999999999998</v>
      </c>
      <c r="C24" s="61">
        <v>2.6469999999999998</v>
      </c>
      <c r="D24" s="61">
        <v>0</v>
      </c>
      <c r="E24" s="61">
        <v>0</v>
      </c>
      <c r="F24" s="61">
        <v>0.88700000000000001</v>
      </c>
      <c r="G24" s="61">
        <v>8.2799999999999999E-2</v>
      </c>
      <c r="H24" s="61">
        <v>1.76</v>
      </c>
      <c r="I24" s="61">
        <v>0</v>
      </c>
      <c r="J24" s="61">
        <f>B24-D24-F24-H24-I24</f>
        <v>-2.2204460492503131E-16</v>
      </c>
      <c r="K24" s="61">
        <v>0.88700000000000001</v>
      </c>
      <c r="L24" s="62">
        <v>0</v>
      </c>
    </row>
    <row r="25" spans="1:12" s="69" customFormat="1" ht="30" customHeight="1">
      <c r="A25" s="59" t="s">
        <v>182</v>
      </c>
      <c r="B25" s="68">
        <v>6.6189999999999998</v>
      </c>
      <c r="C25" s="68">
        <v>6.6189999999999998</v>
      </c>
      <c r="D25" s="68">
        <v>0.15</v>
      </c>
      <c r="E25" s="68">
        <v>3.0000000000000001E-3</v>
      </c>
      <c r="F25" s="68">
        <v>0.95499999999999996</v>
      </c>
      <c r="G25" s="68">
        <v>0.02</v>
      </c>
      <c r="H25" s="68">
        <v>5.5140000000000002</v>
      </c>
      <c r="I25" s="68">
        <v>0</v>
      </c>
      <c r="J25" s="68">
        <f t="shared" ref="J25:J27" si="5">B25-D25-F25-H25-I25</f>
        <v>-8.8817841970012523E-16</v>
      </c>
      <c r="K25" s="68">
        <v>0.188</v>
      </c>
      <c r="L25" s="81">
        <v>0</v>
      </c>
    </row>
    <row r="26" spans="1:12" s="58" customFormat="1" ht="30" customHeight="1">
      <c r="A26" s="59" t="s">
        <v>183</v>
      </c>
      <c r="B26" s="61">
        <v>0.54152999999999996</v>
      </c>
      <c r="C26" s="61">
        <v>0.54152999999999996</v>
      </c>
      <c r="D26" s="61">
        <v>0</v>
      </c>
      <c r="E26" s="61">
        <v>0</v>
      </c>
      <c r="F26" s="61">
        <v>0</v>
      </c>
      <c r="G26" s="61">
        <v>0</v>
      </c>
      <c r="H26" s="61">
        <v>0.54152999999999996</v>
      </c>
      <c r="I26" s="61">
        <v>0</v>
      </c>
      <c r="J26" s="61">
        <f t="shared" si="5"/>
        <v>0</v>
      </c>
      <c r="K26" s="61">
        <v>0</v>
      </c>
      <c r="L26" s="62">
        <v>0</v>
      </c>
    </row>
    <row r="27" spans="1:12" s="58" customFormat="1" ht="30" customHeight="1">
      <c r="A27" s="59" t="s">
        <v>184</v>
      </c>
      <c r="B27" s="61">
        <v>5.4969999999999999</v>
      </c>
      <c r="C27" s="61">
        <v>5.4969999999999999</v>
      </c>
      <c r="D27" s="61">
        <v>0</v>
      </c>
      <c r="E27" s="61">
        <v>0</v>
      </c>
      <c r="F27" s="61">
        <v>0</v>
      </c>
      <c r="G27" s="61">
        <v>0</v>
      </c>
      <c r="H27" s="61">
        <v>5.4969999999999999</v>
      </c>
      <c r="I27" s="61">
        <v>0</v>
      </c>
      <c r="J27" s="61">
        <f t="shared" si="5"/>
        <v>0</v>
      </c>
      <c r="K27" s="61">
        <v>0</v>
      </c>
      <c r="L27" s="62">
        <v>0</v>
      </c>
    </row>
    <row r="28" spans="1:12" s="69" customFormat="1" ht="30" customHeight="1">
      <c r="A28" s="59" t="s">
        <v>185</v>
      </c>
      <c r="B28" s="68">
        <v>9.532</v>
      </c>
      <c r="C28" s="68">
        <v>9.532</v>
      </c>
      <c r="D28" s="68">
        <v>1.2290000000000001</v>
      </c>
      <c r="E28" s="68">
        <v>1.0999999999999999E-2</v>
      </c>
      <c r="F28" s="68">
        <v>4.5919999999999996</v>
      </c>
      <c r="G28" s="68">
        <v>4.5999999999999999E-2</v>
      </c>
      <c r="H28" s="68">
        <v>3.7109999999999999</v>
      </c>
      <c r="I28" s="68">
        <v>0</v>
      </c>
      <c r="J28" s="68">
        <f t="shared" si="3"/>
        <v>1.3322676295501878E-15</v>
      </c>
      <c r="K28" s="68">
        <v>5.1440000000000001</v>
      </c>
      <c r="L28" s="81">
        <v>0</v>
      </c>
    </row>
    <row r="29" spans="1:12" s="58" customFormat="1" ht="30" customHeight="1">
      <c r="A29" s="59" t="s">
        <v>186</v>
      </c>
      <c r="B29" s="61">
        <v>0.42199999999999999</v>
      </c>
      <c r="C29" s="61">
        <v>0.42199999999999999</v>
      </c>
      <c r="D29" s="61">
        <v>0</v>
      </c>
      <c r="E29" s="61">
        <v>0</v>
      </c>
      <c r="F29" s="61">
        <v>0</v>
      </c>
      <c r="G29" s="61">
        <v>0</v>
      </c>
      <c r="H29" s="61">
        <v>0.42199999999999999</v>
      </c>
      <c r="I29" s="61">
        <v>0</v>
      </c>
      <c r="J29" s="61">
        <f t="shared" si="3"/>
        <v>0</v>
      </c>
      <c r="K29" s="61">
        <v>0</v>
      </c>
      <c r="L29" s="62">
        <v>0</v>
      </c>
    </row>
    <row r="30" spans="1:12" s="58" customFormat="1" ht="30" customHeight="1">
      <c r="A30" s="59" t="s">
        <v>187</v>
      </c>
      <c r="B30" s="61">
        <v>1.34</v>
      </c>
      <c r="C30" s="61">
        <v>1.34</v>
      </c>
      <c r="D30" s="61">
        <v>0</v>
      </c>
      <c r="E30" s="61">
        <v>0</v>
      </c>
      <c r="F30" s="61">
        <v>0.51200000000000001</v>
      </c>
      <c r="G30" s="61">
        <v>1.0999999999999999E-2</v>
      </c>
      <c r="H30" s="61">
        <f>C30-F30</f>
        <v>0.82800000000000007</v>
      </c>
      <c r="I30" s="61">
        <v>0</v>
      </c>
      <c r="J30" s="61">
        <f t="shared" si="3"/>
        <v>0</v>
      </c>
      <c r="K30" s="61">
        <v>0.51200000000000001</v>
      </c>
      <c r="L30" s="62">
        <v>0</v>
      </c>
    </row>
    <row r="31" spans="1:12" s="58" customFormat="1" ht="30" customHeight="1">
      <c r="A31" s="59" t="s">
        <v>188</v>
      </c>
      <c r="B31" s="61">
        <v>0.11600000000000001</v>
      </c>
      <c r="C31" s="61">
        <v>0.11600000000000001</v>
      </c>
      <c r="D31" s="61">
        <v>0</v>
      </c>
      <c r="E31" s="61">
        <v>0</v>
      </c>
      <c r="F31" s="61">
        <v>0</v>
      </c>
      <c r="G31" s="61">
        <v>0</v>
      </c>
      <c r="H31" s="61">
        <v>0.11600000000000001</v>
      </c>
      <c r="I31" s="61">
        <v>0</v>
      </c>
      <c r="J31" s="61">
        <f t="shared" si="3"/>
        <v>0</v>
      </c>
      <c r="K31" s="61">
        <v>0</v>
      </c>
      <c r="L31" s="62">
        <v>0</v>
      </c>
    </row>
    <row r="32" spans="1:12" s="58" customFormat="1" ht="30" customHeight="1">
      <c r="A32" s="59" t="s">
        <v>189</v>
      </c>
      <c r="B32" s="61">
        <v>5.3879999999999999</v>
      </c>
      <c r="C32" s="61">
        <v>5.3879999999999999</v>
      </c>
      <c r="D32" s="61">
        <v>0</v>
      </c>
      <c r="E32" s="61">
        <v>0</v>
      </c>
      <c r="F32" s="61">
        <v>0.17299999999999999</v>
      </c>
      <c r="G32" s="61">
        <v>1E-3</v>
      </c>
      <c r="H32" s="61">
        <v>5.2149999999999999</v>
      </c>
      <c r="I32" s="61">
        <v>0</v>
      </c>
      <c r="J32" s="61">
        <f t="shared" si="3"/>
        <v>0</v>
      </c>
      <c r="K32" s="61">
        <v>0.17299999999999999</v>
      </c>
      <c r="L32" s="62">
        <v>0</v>
      </c>
    </row>
    <row r="33" spans="1:12" s="58" customFormat="1" ht="30" customHeight="1">
      <c r="A33" s="59" t="s">
        <v>190</v>
      </c>
      <c r="B33" s="61">
        <v>2.5099999999999998</v>
      </c>
      <c r="C33" s="61">
        <v>2.5099999999999998</v>
      </c>
      <c r="D33" s="61">
        <v>0</v>
      </c>
      <c r="E33" s="61">
        <v>0</v>
      </c>
      <c r="F33" s="61">
        <v>0</v>
      </c>
      <c r="G33" s="61">
        <v>0</v>
      </c>
      <c r="H33" s="61">
        <v>2.5099999999999998</v>
      </c>
      <c r="I33" s="61">
        <v>0</v>
      </c>
      <c r="J33" s="61">
        <f t="shared" si="3"/>
        <v>0</v>
      </c>
      <c r="K33" s="61">
        <v>0</v>
      </c>
      <c r="L33" s="62">
        <v>0</v>
      </c>
    </row>
    <row r="34" spans="1:12" s="58" customFormat="1" ht="30" customHeight="1">
      <c r="A34" s="59" t="s">
        <v>191</v>
      </c>
      <c r="B34" s="61">
        <v>2.1150000000000002</v>
      </c>
      <c r="C34" s="61">
        <f>D34+F34+H34+I34</f>
        <v>2.1150000000000002</v>
      </c>
      <c r="D34" s="61">
        <v>0</v>
      </c>
      <c r="E34" s="61">
        <v>0</v>
      </c>
      <c r="F34" s="61">
        <v>0.2</v>
      </c>
      <c r="G34" s="61">
        <v>1.6E-2</v>
      </c>
      <c r="H34" s="61">
        <v>1.915</v>
      </c>
      <c r="I34" s="61">
        <v>0</v>
      </c>
      <c r="J34" s="61">
        <f t="shared" si="3"/>
        <v>2.2204460492503131E-16</v>
      </c>
      <c r="K34" s="61">
        <v>0</v>
      </c>
      <c r="L34" s="62">
        <v>0</v>
      </c>
    </row>
    <row r="35" spans="1:12" s="58" customFormat="1" ht="30" customHeight="1">
      <c r="A35" s="59" t="s">
        <v>192</v>
      </c>
      <c r="B35" s="61">
        <v>0.61899999999999999</v>
      </c>
      <c r="C35" s="61">
        <v>0.61899999999999999</v>
      </c>
      <c r="D35" s="61">
        <v>0</v>
      </c>
      <c r="E35" s="61">
        <v>0</v>
      </c>
      <c r="F35" s="61">
        <v>0</v>
      </c>
      <c r="G35" s="61">
        <v>0</v>
      </c>
      <c r="H35" s="61">
        <v>0.61899999999999999</v>
      </c>
      <c r="I35" s="61">
        <v>0</v>
      </c>
      <c r="J35" s="61">
        <f t="shared" si="3"/>
        <v>0</v>
      </c>
      <c r="K35" s="61">
        <v>0</v>
      </c>
      <c r="L35" s="62">
        <v>0</v>
      </c>
    </row>
    <row r="36" spans="1:12" s="58" customFormat="1" ht="30" customHeight="1">
      <c r="A36" s="59" t="s">
        <v>193</v>
      </c>
      <c r="B36" s="61">
        <v>6.4000000000000001E-2</v>
      </c>
      <c r="C36" s="61">
        <v>6.4000000000000001E-2</v>
      </c>
      <c r="D36" s="61">
        <v>0</v>
      </c>
      <c r="E36" s="61">
        <v>0</v>
      </c>
      <c r="F36" s="61">
        <v>0</v>
      </c>
      <c r="G36" s="61">
        <v>0</v>
      </c>
      <c r="H36" s="61">
        <v>6.4000000000000001E-2</v>
      </c>
      <c r="I36" s="61">
        <v>0</v>
      </c>
      <c r="J36" s="61">
        <f t="shared" si="3"/>
        <v>0</v>
      </c>
      <c r="K36" s="61">
        <v>0</v>
      </c>
      <c r="L36" s="62">
        <v>0</v>
      </c>
    </row>
    <row r="37" spans="1:12" s="69" customFormat="1" ht="30" customHeight="1">
      <c r="A37" s="59" t="s">
        <v>194</v>
      </c>
      <c r="B37" s="68">
        <v>0.33700000000000002</v>
      </c>
      <c r="C37" s="68">
        <v>0.33700000000000002</v>
      </c>
      <c r="D37" s="68">
        <v>0</v>
      </c>
      <c r="E37" s="68">
        <v>0</v>
      </c>
      <c r="F37" s="68">
        <v>0.3</v>
      </c>
      <c r="G37" s="68">
        <v>5.5E-2</v>
      </c>
      <c r="H37" s="68">
        <v>3.6999999999999998E-2</v>
      </c>
      <c r="I37" s="68">
        <v>0</v>
      </c>
      <c r="J37" s="68">
        <f t="shared" si="3"/>
        <v>3.4694469519536142E-17</v>
      </c>
      <c r="K37" s="68">
        <v>0</v>
      </c>
      <c r="L37" s="81">
        <v>0</v>
      </c>
    </row>
    <row r="38" spans="1:12" s="58" customFormat="1" ht="30" customHeight="1">
      <c r="A38" s="59" t="s">
        <v>195</v>
      </c>
      <c r="B38" s="61">
        <v>1.8879999999999999</v>
      </c>
      <c r="C38" s="61">
        <v>1.8879999999999999</v>
      </c>
      <c r="D38" s="61">
        <v>0</v>
      </c>
      <c r="E38" s="61">
        <v>0</v>
      </c>
      <c r="F38" s="61">
        <v>0.98099999999999998</v>
      </c>
      <c r="G38" s="61">
        <v>3.0000000000000001E-3</v>
      </c>
      <c r="H38" s="61">
        <v>0.90700000000000003</v>
      </c>
      <c r="I38" s="61">
        <v>0</v>
      </c>
      <c r="J38" s="61">
        <f t="shared" si="3"/>
        <v>-1.1102230246251565E-16</v>
      </c>
      <c r="K38" s="61">
        <v>0</v>
      </c>
      <c r="L38" s="62">
        <v>0</v>
      </c>
    </row>
    <row r="39" spans="1:12" s="69" customFormat="1" ht="30" customHeight="1">
      <c r="A39" s="59" t="s">
        <v>196</v>
      </c>
      <c r="B39" s="68">
        <v>2.8460000000000001</v>
      </c>
      <c r="C39" s="68">
        <v>2.8460000000000001</v>
      </c>
      <c r="D39" s="68">
        <v>0</v>
      </c>
      <c r="E39" s="68">
        <v>0</v>
      </c>
      <c r="F39" s="68">
        <v>0</v>
      </c>
      <c r="G39" s="68">
        <v>0</v>
      </c>
      <c r="H39" s="68">
        <v>2.8460000000000001</v>
      </c>
      <c r="I39" s="68">
        <v>0</v>
      </c>
      <c r="J39" s="68">
        <f t="shared" si="3"/>
        <v>0</v>
      </c>
      <c r="K39" s="68">
        <v>0</v>
      </c>
      <c r="L39" s="81">
        <v>0</v>
      </c>
    </row>
    <row r="40" spans="1:12" s="58" customFormat="1" ht="30" customHeight="1">
      <c r="A40" s="59" t="s">
        <v>197</v>
      </c>
      <c r="B40" s="61">
        <v>0.41899999999999998</v>
      </c>
      <c r="C40" s="61">
        <v>0.41899999999999998</v>
      </c>
      <c r="D40" s="61">
        <v>0</v>
      </c>
      <c r="E40" s="61">
        <v>0</v>
      </c>
      <c r="F40" s="61">
        <v>0</v>
      </c>
      <c r="G40" s="61">
        <v>0</v>
      </c>
      <c r="H40" s="61">
        <v>0.41899999999999998</v>
      </c>
      <c r="I40" s="61">
        <v>0</v>
      </c>
      <c r="J40" s="61">
        <f t="shared" si="3"/>
        <v>0</v>
      </c>
      <c r="K40" s="61">
        <v>0</v>
      </c>
      <c r="L40" s="62">
        <v>0</v>
      </c>
    </row>
    <row r="41" spans="1:12" s="58" customFormat="1" ht="30" customHeight="1">
      <c r="A41" s="59" t="s">
        <v>198</v>
      </c>
      <c r="B41" s="61">
        <v>1.208</v>
      </c>
      <c r="C41" s="61">
        <v>1.208</v>
      </c>
      <c r="D41" s="61">
        <v>0</v>
      </c>
      <c r="E41" s="61">
        <v>0</v>
      </c>
      <c r="F41" s="61">
        <v>0</v>
      </c>
      <c r="G41" s="61">
        <v>0</v>
      </c>
      <c r="H41" s="61">
        <v>1.208</v>
      </c>
      <c r="I41" s="61">
        <v>0</v>
      </c>
      <c r="J41" s="61">
        <f t="shared" si="3"/>
        <v>0</v>
      </c>
      <c r="K41" s="61">
        <v>0</v>
      </c>
      <c r="L41" s="62">
        <v>0</v>
      </c>
    </row>
    <row r="42" spans="1:12" s="58" customFormat="1" ht="30" customHeight="1">
      <c r="A42" s="59" t="s">
        <v>199</v>
      </c>
      <c r="B42" s="61">
        <v>1.2924</v>
      </c>
      <c r="C42" s="61">
        <v>1.2924</v>
      </c>
      <c r="D42" s="61">
        <v>0</v>
      </c>
      <c r="E42" s="61">
        <v>0</v>
      </c>
      <c r="F42" s="61">
        <v>0</v>
      </c>
      <c r="G42" s="61">
        <v>0</v>
      </c>
      <c r="H42" s="61">
        <v>1.2924</v>
      </c>
      <c r="I42" s="61">
        <v>0</v>
      </c>
      <c r="J42" s="61">
        <f t="shared" si="3"/>
        <v>0</v>
      </c>
      <c r="K42" s="61">
        <v>0</v>
      </c>
      <c r="L42" s="62">
        <v>0</v>
      </c>
    </row>
    <row r="43" spans="1:12" s="58" customFormat="1" ht="30" customHeight="1">
      <c r="A43" s="59" t="s">
        <v>200</v>
      </c>
      <c r="B43" s="61">
        <v>2.1999999999999999E-2</v>
      </c>
      <c r="C43" s="61">
        <v>2.1999999999999999E-2</v>
      </c>
      <c r="D43" s="61">
        <v>2.1999999999999999E-2</v>
      </c>
      <c r="E43" s="61">
        <v>1E-3</v>
      </c>
      <c r="F43" s="61">
        <v>0</v>
      </c>
      <c r="G43" s="61">
        <v>0</v>
      </c>
      <c r="H43" s="61">
        <v>0</v>
      </c>
      <c r="I43" s="61">
        <v>0</v>
      </c>
      <c r="J43" s="61">
        <f t="shared" si="3"/>
        <v>0</v>
      </c>
      <c r="K43" s="61">
        <v>2.1999999999999999E-2</v>
      </c>
      <c r="L43" s="62">
        <v>0</v>
      </c>
    </row>
    <row r="44" spans="1:12" s="58" customFormat="1" ht="30" customHeight="1">
      <c r="A44" s="59" t="s">
        <v>201</v>
      </c>
      <c r="B44" s="61">
        <v>6.2399999999999997E-2</v>
      </c>
      <c r="C44" s="61">
        <v>6.2399999999999997E-2</v>
      </c>
      <c r="D44" s="61">
        <v>0</v>
      </c>
      <c r="E44" s="61">
        <v>0</v>
      </c>
      <c r="F44" s="61">
        <v>0</v>
      </c>
      <c r="G44" s="61">
        <v>0</v>
      </c>
      <c r="H44" s="61">
        <v>6.2399999999999997E-2</v>
      </c>
      <c r="I44" s="61">
        <v>0</v>
      </c>
      <c r="J44" s="61">
        <f t="shared" si="3"/>
        <v>0</v>
      </c>
      <c r="K44" s="61">
        <v>0</v>
      </c>
      <c r="L44" s="62">
        <v>0</v>
      </c>
    </row>
    <row r="45" spans="1:12" s="58" customFormat="1" ht="30" customHeight="1">
      <c r="A45" s="59" t="s">
        <v>202</v>
      </c>
      <c r="B45" s="61">
        <v>0.249</v>
      </c>
      <c r="C45" s="61">
        <v>0.249</v>
      </c>
      <c r="D45" s="61">
        <v>0</v>
      </c>
      <c r="E45" s="61">
        <v>0</v>
      </c>
      <c r="F45" s="61">
        <v>0</v>
      </c>
      <c r="G45" s="61">
        <v>0</v>
      </c>
      <c r="H45" s="61">
        <v>0.249</v>
      </c>
      <c r="I45" s="61">
        <v>0</v>
      </c>
      <c r="J45" s="61">
        <f t="shared" si="3"/>
        <v>0</v>
      </c>
      <c r="K45" s="61">
        <v>0</v>
      </c>
      <c r="L45" s="62">
        <v>0</v>
      </c>
    </row>
    <row r="46" spans="1:12" s="58" customFormat="1" ht="30" customHeight="1">
      <c r="A46" s="42" t="s">
        <v>203</v>
      </c>
      <c r="B46" s="61">
        <v>0.73499999999999999</v>
      </c>
      <c r="C46" s="61">
        <v>0.73499999999999999</v>
      </c>
      <c r="D46" s="61">
        <v>0</v>
      </c>
      <c r="E46" s="61">
        <v>0</v>
      </c>
      <c r="F46" s="61">
        <v>0</v>
      </c>
      <c r="G46" s="61">
        <v>0</v>
      </c>
      <c r="H46" s="61">
        <v>0.73499999999999999</v>
      </c>
      <c r="I46" s="61">
        <v>0</v>
      </c>
      <c r="J46" s="61">
        <f t="shared" si="3"/>
        <v>0</v>
      </c>
      <c r="K46" s="61">
        <v>0</v>
      </c>
      <c r="L46" s="62">
        <v>0</v>
      </c>
    </row>
    <row r="47" spans="1:12" s="58" customFormat="1" ht="30" customHeight="1">
      <c r="A47" s="59" t="s">
        <v>204</v>
      </c>
      <c r="B47" s="61">
        <v>1.966E-2</v>
      </c>
      <c r="C47" s="61">
        <v>1.966E-2</v>
      </c>
      <c r="D47" s="61">
        <v>0</v>
      </c>
      <c r="E47" s="61">
        <v>0</v>
      </c>
      <c r="F47" s="61">
        <v>0</v>
      </c>
      <c r="G47" s="61">
        <v>0</v>
      </c>
      <c r="H47" s="61">
        <v>1.966E-2</v>
      </c>
      <c r="I47" s="61">
        <v>0</v>
      </c>
      <c r="J47" s="61">
        <f t="shared" si="3"/>
        <v>0</v>
      </c>
      <c r="K47" s="61">
        <v>0</v>
      </c>
      <c r="L47" s="62">
        <v>0</v>
      </c>
    </row>
    <row r="48" spans="1:12" s="58" customFormat="1" ht="30" customHeight="1">
      <c r="A48" s="59" t="s">
        <v>205</v>
      </c>
      <c r="B48" s="61">
        <v>0.66900000000000004</v>
      </c>
      <c r="C48" s="61">
        <v>0.66900000000000004</v>
      </c>
      <c r="D48" s="61">
        <v>0</v>
      </c>
      <c r="E48" s="61">
        <v>0</v>
      </c>
      <c r="F48" s="61">
        <v>0</v>
      </c>
      <c r="G48" s="61">
        <v>0</v>
      </c>
      <c r="H48" s="61">
        <v>0.66900000000000004</v>
      </c>
      <c r="I48" s="61">
        <v>0</v>
      </c>
      <c r="J48" s="61">
        <f t="shared" si="3"/>
        <v>0</v>
      </c>
      <c r="K48" s="61">
        <v>0</v>
      </c>
      <c r="L48" s="62">
        <v>0</v>
      </c>
    </row>
    <row r="49" spans="1:12" s="58" customFormat="1" ht="30" customHeight="1">
      <c r="A49" s="59" t="s">
        <v>206</v>
      </c>
      <c r="B49" s="61">
        <v>1.5229999999999999</v>
      </c>
      <c r="C49" s="61">
        <v>1.5229999999999999</v>
      </c>
      <c r="D49" s="61">
        <v>0</v>
      </c>
      <c r="E49" s="61">
        <v>0</v>
      </c>
      <c r="F49" s="61">
        <v>0</v>
      </c>
      <c r="G49" s="61">
        <v>0</v>
      </c>
      <c r="H49" s="61">
        <v>1.5229999999999999</v>
      </c>
      <c r="I49" s="61">
        <v>0</v>
      </c>
      <c r="J49" s="61">
        <f>B49-D49-F49-H49-I49</f>
        <v>0</v>
      </c>
      <c r="K49" s="61">
        <v>0</v>
      </c>
      <c r="L49" s="62">
        <v>0</v>
      </c>
    </row>
    <row r="50" spans="1:12" s="58" customFormat="1" ht="30" customHeight="1">
      <c r="A50" s="59" t="s">
        <v>207</v>
      </c>
      <c r="B50" s="61">
        <v>0.153</v>
      </c>
      <c r="C50" s="61">
        <v>0.153</v>
      </c>
      <c r="D50" s="61">
        <v>0</v>
      </c>
      <c r="E50" s="61">
        <v>0</v>
      </c>
      <c r="F50" s="61">
        <v>0</v>
      </c>
      <c r="G50" s="61">
        <v>0</v>
      </c>
      <c r="H50" s="61">
        <v>0.153</v>
      </c>
      <c r="I50" s="61">
        <v>0</v>
      </c>
      <c r="J50" s="61">
        <f t="shared" ref="J50" si="6">B50-D50-F50-H50-I50</f>
        <v>0</v>
      </c>
      <c r="K50" s="61">
        <v>0</v>
      </c>
      <c r="L50" s="62">
        <v>0</v>
      </c>
    </row>
    <row r="51" spans="1:12" s="58" customFormat="1" ht="30" customHeight="1">
      <c r="A51" s="59" t="s">
        <v>208</v>
      </c>
      <c r="B51" s="61">
        <v>0.30099999999999999</v>
      </c>
      <c r="C51" s="61">
        <v>0.30099999999999999</v>
      </c>
      <c r="D51" s="61">
        <v>0</v>
      </c>
      <c r="E51" s="61">
        <v>0</v>
      </c>
      <c r="F51" s="61">
        <v>0</v>
      </c>
      <c r="G51" s="61">
        <v>0</v>
      </c>
      <c r="H51" s="61">
        <v>0.30099999999999999</v>
      </c>
      <c r="I51" s="61">
        <v>0</v>
      </c>
      <c r="J51" s="61">
        <f>B51-D51-F51-H51-I51</f>
        <v>0</v>
      </c>
      <c r="K51" s="61">
        <v>0</v>
      </c>
      <c r="L51" s="62">
        <v>0</v>
      </c>
    </row>
    <row r="52" spans="1:12" s="58" customFormat="1" ht="30" customHeight="1">
      <c r="A52" s="59" t="s">
        <v>209</v>
      </c>
      <c r="B52" s="61">
        <v>0.71399999999999997</v>
      </c>
      <c r="C52" s="61">
        <v>0.71399999999999997</v>
      </c>
      <c r="D52" s="61">
        <v>0</v>
      </c>
      <c r="E52" s="61">
        <v>0</v>
      </c>
      <c r="F52" s="61">
        <v>0</v>
      </c>
      <c r="G52" s="61">
        <v>0</v>
      </c>
      <c r="H52" s="61">
        <v>0.71399999999999997</v>
      </c>
      <c r="I52" s="61">
        <v>0</v>
      </c>
      <c r="J52" s="61">
        <f t="shared" ref="J52:J80" si="7">B52-D52-F52-H52-I52</f>
        <v>0</v>
      </c>
      <c r="K52" s="61">
        <v>0</v>
      </c>
      <c r="L52" s="62">
        <v>0</v>
      </c>
    </row>
    <row r="53" spans="1:12" s="58" customFormat="1" ht="30" customHeight="1">
      <c r="A53" s="59" t="s">
        <v>210</v>
      </c>
      <c r="B53" s="61">
        <v>8.4940000000000002E-2</v>
      </c>
      <c r="C53" s="61">
        <v>8.4940000000000002E-2</v>
      </c>
      <c r="D53" s="61">
        <v>0</v>
      </c>
      <c r="E53" s="61">
        <v>0</v>
      </c>
      <c r="F53" s="61">
        <v>8.4940000000000002E-2</v>
      </c>
      <c r="G53" s="61">
        <v>2E-3</v>
      </c>
      <c r="H53" s="61">
        <v>0</v>
      </c>
      <c r="I53" s="61">
        <v>0</v>
      </c>
      <c r="J53" s="61">
        <f t="shared" si="7"/>
        <v>0</v>
      </c>
      <c r="K53" s="61">
        <v>8.5000000000000006E-2</v>
      </c>
      <c r="L53" s="62">
        <v>0</v>
      </c>
    </row>
    <row r="54" spans="1:12" s="58" customFormat="1" ht="30" customHeight="1">
      <c r="A54" s="59" t="s">
        <v>45</v>
      </c>
      <c r="B54" s="61">
        <v>15.788</v>
      </c>
      <c r="C54" s="61">
        <v>15.788</v>
      </c>
      <c r="D54" s="61">
        <v>4.7</v>
      </c>
      <c r="E54" s="61">
        <v>3.6880000000000002</v>
      </c>
      <c r="F54" s="61">
        <v>6.7270000000000003</v>
      </c>
      <c r="G54" s="61">
        <v>3.02</v>
      </c>
      <c r="H54" s="61">
        <v>4.3609999999999998</v>
      </c>
      <c r="I54" s="61">
        <v>0</v>
      </c>
      <c r="J54" s="61">
        <f t="shared" si="7"/>
        <v>8.8817841970012523E-16</v>
      </c>
      <c r="K54" s="61">
        <v>11.427</v>
      </c>
      <c r="L54" s="62">
        <v>0</v>
      </c>
    </row>
    <row r="55" spans="1:12" s="58" customFormat="1" ht="30" customHeight="1">
      <c r="A55" s="59" t="s">
        <v>211</v>
      </c>
      <c r="B55" s="61">
        <v>17.356000000000002</v>
      </c>
      <c r="C55" s="61">
        <v>17.279</v>
      </c>
      <c r="D55" s="61">
        <v>1.377</v>
      </c>
      <c r="E55" s="61">
        <v>0.80500000000000005</v>
      </c>
      <c r="F55" s="61">
        <v>4.1260000000000003</v>
      </c>
      <c r="G55" s="61">
        <v>0.33600000000000002</v>
      </c>
      <c r="H55" s="61">
        <v>11.776</v>
      </c>
      <c r="I55" s="61">
        <v>0</v>
      </c>
      <c r="J55" s="61">
        <f t="shared" si="7"/>
        <v>7.7000000000001734E-2</v>
      </c>
      <c r="K55" s="61">
        <v>0</v>
      </c>
      <c r="L55" s="62">
        <v>0</v>
      </c>
    </row>
    <row r="56" spans="1:12" s="58" customFormat="1" ht="30" customHeight="1">
      <c r="A56" s="42" t="s">
        <v>212</v>
      </c>
      <c r="B56" s="61">
        <v>0.52300000000000002</v>
      </c>
      <c r="C56" s="61">
        <v>0.52300000000000002</v>
      </c>
      <c r="D56" s="61">
        <v>0</v>
      </c>
      <c r="E56" s="61">
        <v>0</v>
      </c>
      <c r="F56" s="61">
        <v>0</v>
      </c>
      <c r="G56" s="61">
        <v>0</v>
      </c>
      <c r="H56" s="61">
        <v>0.52300000000000002</v>
      </c>
      <c r="I56" s="61">
        <v>0</v>
      </c>
      <c r="J56" s="61">
        <f t="shared" si="7"/>
        <v>0</v>
      </c>
      <c r="K56" s="61">
        <v>0</v>
      </c>
      <c r="L56" s="62">
        <v>0</v>
      </c>
    </row>
    <row r="57" spans="1:12" s="58" customFormat="1" ht="30" customHeight="1">
      <c r="A57" s="59" t="s">
        <v>213</v>
      </c>
      <c r="B57" s="61">
        <v>0.42599999999999999</v>
      </c>
      <c r="C57" s="61">
        <v>0.42599999999999999</v>
      </c>
      <c r="D57" s="61">
        <v>0</v>
      </c>
      <c r="E57" s="61">
        <v>0</v>
      </c>
      <c r="F57" s="61">
        <v>0</v>
      </c>
      <c r="G57" s="61">
        <v>0</v>
      </c>
      <c r="H57" s="61">
        <v>0.42599999999999999</v>
      </c>
      <c r="I57" s="61">
        <v>0</v>
      </c>
      <c r="J57" s="61">
        <f t="shared" si="7"/>
        <v>0</v>
      </c>
      <c r="K57" s="61">
        <v>0</v>
      </c>
      <c r="L57" s="62">
        <v>0</v>
      </c>
    </row>
    <row r="58" spans="1:12" s="58" customFormat="1" ht="30" customHeight="1">
      <c r="A58" s="59" t="s">
        <v>214</v>
      </c>
      <c r="B58" s="61">
        <v>0.79800000000000004</v>
      </c>
      <c r="C58" s="61">
        <v>0.79800000000000004</v>
      </c>
      <c r="D58" s="61">
        <v>0</v>
      </c>
      <c r="E58" s="61">
        <v>0</v>
      </c>
      <c r="F58" s="61">
        <v>0</v>
      </c>
      <c r="G58" s="61">
        <v>0</v>
      </c>
      <c r="H58" s="61">
        <v>0.79800000000000004</v>
      </c>
      <c r="I58" s="61">
        <v>0</v>
      </c>
      <c r="J58" s="61">
        <f t="shared" si="7"/>
        <v>0</v>
      </c>
      <c r="K58" s="61">
        <v>0</v>
      </c>
      <c r="L58" s="62">
        <v>0</v>
      </c>
    </row>
    <row r="59" spans="1:12" s="58" customFormat="1" ht="30" customHeight="1">
      <c r="A59" s="59" t="s">
        <v>215</v>
      </c>
      <c r="B59" s="61">
        <v>0.59299999999999997</v>
      </c>
      <c r="C59" s="61">
        <v>0.59299999999999997</v>
      </c>
      <c r="D59" s="61">
        <v>0</v>
      </c>
      <c r="E59" s="61">
        <v>0</v>
      </c>
      <c r="F59" s="61">
        <v>0</v>
      </c>
      <c r="G59" s="61">
        <v>0</v>
      </c>
      <c r="H59" s="61">
        <v>0.59299999999999997</v>
      </c>
      <c r="I59" s="61">
        <v>0</v>
      </c>
      <c r="J59" s="61">
        <f t="shared" si="7"/>
        <v>0</v>
      </c>
      <c r="K59" s="61">
        <v>0</v>
      </c>
      <c r="L59" s="62">
        <v>0</v>
      </c>
    </row>
    <row r="60" spans="1:12" s="58" customFormat="1" ht="30" customHeight="1">
      <c r="A60" s="59" t="s">
        <v>216</v>
      </c>
      <c r="B60" s="61">
        <v>0.47499999999999998</v>
      </c>
      <c r="C60" s="61">
        <v>0.47499999999999998</v>
      </c>
      <c r="D60" s="61">
        <v>0.124</v>
      </c>
      <c r="E60" s="61">
        <v>2.5000000000000001E-2</v>
      </c>
      <c r="F60" s="61">
        <v>0.3</v>
      </c>
      <c r="G60" s="61">
        <v>0.04</v>
      </c>
      <c r="H60" s="61">
        <v>5.0999999999999997E-2</v>
      </c>
      <c r="I60" s="61">
        <v>0</v>
      </c>
      <c r="J60" s="61">
        <f t="shared" si="7"/>
        <v>-6.9388939039072284E-18</v>
      </c>
      <c r="K60" s="61">
        <v>0.42399999999999999</v>
      </c>
      <c r="L60" s="62">
        <v>0</v>
      </c>
    </row>
    <row r="61" spans="1:12" s="58" customFormat="1" ht="30" customHeight="1">
      <c r="A61" s="42" t="s">
        <v>217</v>
      </c>
      <c r="B61" s="61">
        <v>0.42270000000000002</v>
      </c>
      <c r="C61" s="61">
        <v>0.42270000000000002</v>
      </c>
      <c r="D61" s="61">
        <v>7.4999999999999997E-3</v>
      </c>
      <c r="E61" s="61">
        <v>2E-3</v>
      </c>
      <c r="F61" s="61">
        <v>0.2445</v>
      </c>
      <c r="G61" s="61">
        <v>1.7000000000000001E-2</v>
      </c>
      <c r="H61" s="61">
        <v>0.17069999999999999</v>
      </c>
      <c r="I61" s="61">
        <v>0</v>
      </c>
      <c r="J61" s="61">
        <f t="shared" si="7"/>
        <v>2.7755575615628914E-17</v>
      </c>
      <c r="K61" s="61">
        <v>0.252</v>
      </c>
      <c r="L61" s="62">
        <v>0</v>
      </c>
    </row>
    <row r="62" spans="1:12" s="58" customFormat="1" ht="30" customHeight="1">
      <c r="A62" s="59" t="s">
        <v>218</v>
      </c>
      <c r="B62" s="61">
        <v>0.35199999999999998</v>
      </c>
      <c r="C62" s="61">
        <v>0.35199999999999998</v>
      </c>
      <c r="D62" s="61">
        <v>0</v>
      </c>
      <c r="E62" s="61">
        <v>0</v>
      </c>
      <c r="F62" s="61">
        <v>3.5000000000000003E-2</v>
      </c>
      <c r="G62" s="61">
        <v>8.9999999999999993E-3</v>
      </c>
      <c r="H62" s="61">
        <v>0.317</v>
      </c>
      <c r="I62" s="61">
        <v>0</v>
      </c>
      <c r="J62" s="61">
        <f t="shared" si="7"/>
        <v>-5.5511151231257827E-17</v>
      </c>
      <c r="K62" s="61">
        <v>3.5000000000000003E-2</v>
      </c>
      <c r="L62" s="62">
        <v>0</v>
      </c>
    </row>
    <row r="63" spans="1:12" s="58" customFormat="1" ht="30" customHeight="1">
      <c r="A63" s="59" t="s">
        <v>219</v>
      </c>
      <c r="B63" s="61">
        <v>14.263999999999999</v>
      </c>
      <c r="C63" s="61">
        <v>14.263999999999999</v>
      </c>
      <c r="D63" s="61">
        <v>0</v>
      </c>
      <c r="E63" s="61">
        <v>0</v>
      </c>
      <c r="F63" s="61">
        <v>0.96399999999999997</v>
      </c>
      <c r="G63" s="61">
        <v>2E-3</v>
      </c>
      <c r="H63" s="61">
        <v>13.3</v>
      </c>
      <c r="I63" s="61">
        <v>0</v>
      </c>
      <c r="J63" s="61">
        <f t="shared" si="7"/>
        <v>-1.7763568394002505E-15</v>
      </c>
      <c r="K63" s="61">
        <v>0.96399999999999997</v>
      </c>
      <c r="L63" s="62">
        <v>0</v>
      </c>
    </row>
    <row r="64" spans="1:12" s="58" customFormat="1" ht="30" customHeight="1">
      <c r="A64" s="59" t="s">
        <v>220</v>
      </c>
      <c r="B64" s="61">
        <v>9.2110000000000003</v>
      </c>
      <c r="C64" s="61">
        <f>D64+F64+H64+I64</f>
        <v>9.1750000000000007</v>
      </c>
      <c r="D64" s="61">
        <v>0.16300000000000001</v>
      </c>
      <c r="E64" s="61">
        <v>4.2999999999999997E-2</v>
      </c>
      <c r="F64" s="61">
        <v>5.5490000000000004</v>
      </c>
      <c r="G64" s="61">
        <v>1.1919999999999999</v>
      </c>
      <c r="H64" s="61">
        <v>3.4630000000000001</v>
      </c>
      <c r="I64" s="61">
        <v>0</v>
      </c>
      <c r="J64" s="61">
        <f>B64-D64-F64-H64-I64</f>
        <v>3.5999999999999588E-2</v>
      </c>
      <c r="K64" s="61">
        <v>1.9330000000000001</v>
      </c>
      <c r="L64" s="62">
        <v>0</v>
      </c>
    </row>
    <row r="65" spans="1:12" s="58" customFormat="1" ht="30" customHeight="1">
      <c r="A65" s="59" t="s">
        <v>221</v>
      </c>
      <c r="B65" s="61">
        <v>1.117</v>
      </c>
      <c r="C65" s="61">
        <v>1.117</v>
      </c>
      <c r="D65" s="61">
        <v>0</v>
      </c>
      <c r="E65" s="61">
        <v>0</v>
      </c>
      <c r="F65" s="61">
        <v>0</v>
      </c>
      <c r="G65" s="61">
        <v>0</v>
      </c>
      <c r="H65" s="61">
        <v>1.117</v>
      </c>
      <c r="I65" s="61">
        <v>0</v>
      </c>
      <c r="J65" s="61">
        <f t="shared" si="7"/>
        <v>0</v>
      </c>
      <c r="K65" s="61">
        <v>0</v>
      </c>
      <c r="L65" s="62">
        <v>0</v>
      </c>
    </row>
    <row r="66" spans="1:12" s="58" customFormat="1" ht="30" customHeight="1">
      <c r="A66" s="59" t="s">
        <v>222</v>
      </c>
      <c r="B66" s="61">
        <v>4.4740000000000002</v>
      </c>
      <c r="C66" s="61">
        <v>4.4740000000000002</v>
      </c>
      <c r="D66" s="61">
        <v>0</v>
      </c>
      <c r="E66" s="61">
        <v>0</v>
      </c>
      <c r="F66" s="61">
        <v>1.3562700000000001</v>
      </c>
      <c r="G66" s="61">
        <v>0.02</v>
      </c>
      <c r="H66" s="61">
        <f>B66-F66</f>
        <v>3.1177299999999999</v>
      </c>
      <c r="I66" s="61">
        <f>B66-C66</f>
        <v>0</v>
      </c>
      <c r="J66" s="61">
        <f t="shared" si="7"/>
        <v>0</v>
      </c>
      <c r="K66" s="61">
        <v>1.3560000000000001</v>
      </c>
      <c r="L66" s="62">
        <v>0</v>
      </c>
    </row>
    <row r="67" spans="1:12" s="58" customFormat="1" ht="30" customHeight="1">
      <c r="A67" s="59" t="s">
        <v>223</v>
      </c>
      <c r="B67" s="61">
        <v>5.7000000000000002E-2</v>
      </c>
      <c r="C67" s="61">
        <v>5.7000000000000002E-2</v>
      </c>
      <c r="D67" s="61">
        <v>0</v>
      </c>
      <c r="E67" s="61">
        <v>0</v>
      </c>
      <c r="F67" s="61">
        <v>0</v>
      </c>
      <c r="G67" s="61">
        <v>0</v>
      </c>
      <c r="H67" s="61">
        <v>5.7000000000000002E-2</v>
      </c>
      <c r="I67" s="61">
        <v>0</v>
      </c>
      <c r="J67" s="61">
        <f t="shared" si="7"/>
        <v>0</v>
      </c>
      <c r="K67" s="61">
        <v>0</v>
      </c>
      <c r="L67" s="62">
        <v>0</v>
      </c>
    </row>
    <row r="68" spans="1:12" s="58" customFormat="1" ht="30" customHeight="1">
      <c r="A68" s="59" t="s">
        <v>224</v>
      </c>
      <c r="B68" s="61">
        <v>0.14799999999999999</v>
      </c>
      <c r="C68" s="61">
        <v>0.14799999999999999</v>
      </c>
      <c r="D68" s="61">
        <v>0</v>
      </c>
      <c r="E68" s="61">
        <v>0</v>
      </c>
      <c r="F68" s="61">
        <v>3.5000000000000003E-2</v>
      </c>
      <c r="G68" s="61">
        <v>3.1E-2</v>
      </c>
      <c r="H68" s="61">
        <v>0.113</v>
      </c>
      <c r="I68" s="61">
        <v>0</v>
      </c>
      <c r="J68" s="61">
        <f t="shared" si="7"/>
        <v>-1.3877787807814457E-17</v>
      </c>
      <c r="K68" s="61">
        <v>3.5000000000000003E-2</v>
      </c>
      <c r="L68" s="62">
        <v>0</v>
      </c>
    </row>
    <row r="69" spans="1:12" s="58" customFormat="1" ht="30" customHeight="1">
      <c r="A69" s="59" t="s">
        <v>225</v>
      </c>
      <c r="B69" s="61">
        <v>0.217</v>
      </c>
      <c r="C69" s="70">
        <v>0.217</v>
      </c>
      <c r="D69" s="70">
        <v>0</v>
      </c>
      <c r="E69" s="70">
        <v>0</v>
      </c>
      <c r="F69" s="70">
        <v>0</v>
      </c>
      <c r="G69" s="70">
        <v>0</v>
      </c>
      <c r="H69" s="70">
        <v>0.217</v>
      </c>
      <c r="I69" s="70">
        <v>0</v>
      </c>
      <c r="J69" s="61">
        <f t="shared" si="7"/>
        <v>0</v>
      </c>
      <c r="K69" s="61">
        <v>0</v>
      </c>
      <c r="L69" s="62">
        <v>0</v>
      </c>
    </row>
    <row r="70" spans="1:12" s="58" customFormat="1" ht="30" customHeight="1">
      <c r="A70" s="42" t="s">
        <v>48</v>
      </c>
      <c r="B70" s="61">
        <v>4.4600000000000001E-2</v>
      </c>
      <c r="C70" s="61">
        <v>4.4600000000000001E-2</v>
      </c>
      <c r="D70" s="61">
        <v>0</v>
      </c>
      <c r="E70" s="61">
        <v>0</v>
      </c>
      <c r="F70" s="61">
        <v>0</v>
      </c>
      <c r="G70" s="61">
        <v>0</v>
      </c>
      <c r="H70" s="61">
        <v>4.4600000000000001E-2</v>
      </c>
      <c r="I70" s="61">
        <v>0</v>
      </c>
      <c r="J70" s="61">
        <f t="shared" si="7"/>
        <v>0</v>
      </c>
      <c r="K70" s="61">
        <v>0</v>
      </c>
      <c r="L70" s="62">
        <v>0</v>
      </c>
    </row>
    <row r="71" spans="1:12" s="58" customFormat="1" ht="30" customHeight="1">
      <c r="A71" s="42" t="s">
        <v>226</v>
      </c>
      <c r="B71" s="61">
        <v>61.841000000000001</v>
      </c>
      <c r="C71" s="61">
        <v>53.735999999999997</v>
      </c>
      <c r="D71" s="61">
        <v>6.5640000000000001</v>
      </c>
      <c r="E71" s="61">
        <v>1.071</v>
      </c>
      <c r="F71" s="61">
        <v>19.657</v>
      </c>
      <c r="G71" s="61">
        <v>1.508</v>
      </c>
      <c r="H71" s="61">
        <v>27.515000000000001</v>
      </c>
      <c r="I71" s="61">
        <v>0</v>
      </c>
      <c r="J71" s="61">
        <f t="shared" si="7"/>
        <v>8.105000000000004</v>
      </c>
      <c r="K71" s="61">
        <v>0</v>
      </c>
      <c r="L71" s="62">
        <v>0</v>
      </c>
    </row>
    <row r="72" spans="1:12" s="58" customFormat="1" ht="30" customHeight="1">
      <c r="A72" s="42" t="s">
        <v>227</v>
      </c>
      <c r="B72" s="61">
        <v>1.744</v>
      </c>
      <c r="C72" s="61">
        <v>1.744</v>
      </c>
      <c r="D72" s="61">
        <v>0</v>
      </c>
      <c r="E72" s="61">
        <v>0</v>
      </c>
      <c r="F72" s="61">
        <v>0.35</v>
      </c>
      <c r="G72" s="61">
        <v>1.0999999999999999E-2</v>
      </c>
      <c r="H72" s="61">
        <v>1.3939999999999999</v>
      </c>
      <c r="I72" s="61">
        <v>0</v>
      </c>
      <c r="J72" s="61">
        <f t="shared" si="7"/>
        <v>2.2204460492503131E-16</v>
      </c>
      <c r="K72" s="61">
        <v>0.35</v>
      </c>
      <c r="L72" s="62">
        <v>0</v>
      </c>
    </row>
    <row r="73" spans="1:12" s="58" customFormat="1" ht="30" customHeight="1">
      <c r="A73" s="42" t="s">
        <v>228</v>
      </c>
      <c r="B73" s="61">
        <v>9.2999999999999999E-2</v>
      </c>
      <c r="C73" s="61">
        <v>9.2999999999999999E-2</v>
      </c>
      <c r="D73" s="61">
        <v>9.2999999999999999E-2</v>
      </c>
      <c r="E73" s="61">
        <v>9.2999999999999999E-2</v>
      </c>
      <c r="F73" s="61">
        <v>0</v>
      </c>
      <c r="G73" s="61">
        <v>0</v>
      </c>
      <c r="H73" s="61">
        <v>0</v>
      </c>
      <c r="I73" s="61">
        <v>0</v>
      </c>
      <c r="J73" s="61">
        <f t="shared" si="7"/>
        <v>0</v>
      </c>
      <c r="K73" s="61">
        <v>9.2999999999999999E-2</v>
      </c>
      <c r="L73" s="62">
        <v>0</v>
      </c>
    </row>
    <row r="74" spans="1:12" s="58" customFormat="1" ht="30" customHeight="1">
      <c r="A74" s="42" t="s">
        <v>229</v>
      </c>
      <c r="B74" s="61">
        <v>3.0270000000000001</v>
      </c>
      <c r="C74" s="61">
        <v>3.0270000000000001</v>
      </c>
      <c r="D74" s="61">
        <v>0.14299999999999999</v>
      </c>
      <c r="E74" s="61">
        <v>0.14299999999999999</v>
      </c>
      <c r="F74" s="61">
        <v>2.4849999999999999</v>
      </c>
      <c r="G74" s="61">
        <v>2.4849999999999999</v>
      </c>
      <c r="H74" s="61">
        <v>0.39900000000000002</v>
      </c>
      <c r="I74" s="61">
        <v>0</v>
      </c>
      <c r="J74" s="61">
        <f t="shared" si="7"/>
        <v>4.4408920985006262E-16</v>
      </c>
      <c r="K74" s="61">
        <v>2.6280000000000001</v>
      </c>
      <c r="L74" s="62">
        <v>0</v>
      </c>
    </row>
    <row r="75" spans="1:12" s="58" customFormat="1" ht="30" customHeight="1">
      <c r="A75" s="42" t="s">
        <v>230</v>
      </c>
      <c r="B75" s="61">
        <v>0.88500000000000001</v>
      </c>
      <c r="C75" s="61">
        <v>0.88500000000000001</v>
      </c>
      <c r="D75" s="61">
        <v>0</v>
      </c>
      <c r="E75" s="61">
        <v>0</v>
      </c>
      <c r="F75" s="61">
        <v>0</v>
      </c>
      <c r="G75" s="61">
        <v>0</v>
      </c>
      <c r="H75" s="61">
        <v>0.88500000000000001</v>
      </c>
      <c r="I75" s="61">
        <v>0</v>
      </c>
      <c r="J75" s="61">
        <f t="shared" si="7"/>
        <v>0</v>
      </c>
      <c r="K75" s="61">
        <v>0</v>
      </c>
      <c r="L75" s="62">
        <v>0</v>
      </c>
    </row>
    <row r="76" spans="1:12" s="58" customFormat="1" ht="30" customHeight="1">
      <c r="A76" s="42" t="s">
        <v>231</v>
      </c>
      <c r="B76" s="68">
        <v>0.34799999999999998</v>
      </c>
      <c r="C76" s="68">
        <v>0.34799999999999998</v>
      </c>
      <c r="D76" s="68">
        <v>0.31900000000000001</v>
      </c>
      <c r="E76" s="68">
        <v>2.5000000000000001E-2</v>
      </c>
      <c r="F76" s="68">
        <v>0</v>
      </c>
      <c r="G76" s="68">
        <v>0</v>
      </c>
      <c r="H76" s="68">
        <v>2.9000000000000001E-2</v>
      </c>
      <c r="I76" s="68">
        <v>0</v>
      </c>
      <c r="J76" s="61">
        <f t="shared" si="7"/>
        <v>-3.1225022567582528E-17</v>
      </c>
      <c r="K76" s="68">
        <v>0.31900000000000001</v>
      </c>
      <c r="L76" s="62">
        <v>0</v>
      </c>
    </row>
    <row r="77" spans="1:12" s="58" customFormat="1" ht="30" customHeight="1">
      <c r="A77" s="42" t="s">
        <v>232</v>
      </c>
      <c r="B77" s="61">
        <v>1.268</v>
      </c>
      <c r="C77" s="61">
        <v>1.268</v>
      </c>
      <c r="D77" s="61">
        <v>0</v>
      </c>
      <c r="E77" s="61">
        <v>0</v>
      </c>
      <c r="F77" s="61">
        <v>0</v>
      </c>
      <c r="G77" s="61">
        <v>0</v>
      </c>
      <c r="H77" s="61">
        <v>1.268</v>
      </c>
      <c r="I77" s="61">
        <v>0</v>
      </c>
      <c r="J77" s="61">
        <f t="shared" si="7"/>
        <v>0</v>
      </c>
      <c r="K77" s="61">
        <v>0</v>
      </c>
      <c r="L77" s="62">
        <v>0</v>
      </c>
    </row>
    <row r="78" spans="1:12" s="58" customFormat="1" ht="30" customHeight="1">
      <c r="A78" s="42" t="s">
        <v>233</v>
      </c>
      <c r="B78" s="68">
        <v>3.4390000000000001</v>
      </c>
      <c r="C78" s="68">
        <v>3.4390000000000001</v>
      </c>
      <c r="D78" s="68">
        <v>0</v>
      </c>
      <c r="E78" s="68">
        <v>0</v>
      </c>
      <c r="F78" s="68">
        <v>0</v>
      </c>
      <c r="G78" s="68">
        <v>0</v>
      </c>
      <c r="H78" s="68">
        <v>3.4390000000000001</v>
      </c>
      <c r="I78" s="68">
        <v>0</v>
      </c>
      <c r="J78" s="68">
        <f t="shared" si="7"/>
        <v>0</v>
      </c>
      <c r="K78" s="68">
        <v>0</v>
      </c>
      <c r="L78" s="81">
        <v>0</v>
      </c>
    </row>
    <row r="79" spans="1:12" s="58" customFormat="1" ht="30" customHeight="1">
      <c r="A79" s="42" t="s">
        <v>234</v>
      </c>
      <c r="B79" s="61">
        <v>0.1</v>
      </c>
      <c r="C79" s="61">
        <v>0.1</v>
      </c>
      <c r="D79" s="61">
        <v>0</v>
      </c>
      <c r="E79" s="61">
        <v>0</v>
      </c>
      <c r="F79" s="61">
        <v>0</v>
      </c>
      <c r="G79" s="61">
        <v>0</v>
      </c>
      <c r="H79" s="61">
        <v>0.1</v>
      </c>
      <c r="I79" s="61">
        <v>0</v>
      </c>
      <c r="J79" s="61">
        <f t="shared" si="7"/>
        <v>0</v>
      </c>
      <c r="K79" s="61">
        <v>0</v>
      </c>
      <c r="L79" s="62">
        <v>0</v>
      </c>
    </row>
    <row r="80" spans="1:12" s="58" customFormat="1" ht="30" customHeight="1">
      <c r="A80" s="42" t="s">
        <v>235</v>
      </c>
      <c r="B80" s="61">
        <v>1.6561999999999999</v>
      </c>
      <c r="C80" s="61">
        <v>1.6559999999999999</v>
      </c>
      <c r="D80" s="61">
        <v>0</v>
      </c>
      <c r="E80" s="61">
        <v>0</v>
      </c>
      <c r="F80" s="61">
        <v>0.16</v>
      </c>
      <c r="G80" s="61">
        <v>0.16</v>
      </c>
      <c r="H80" s="61">
        <v>1.496</v>
      </c>
      <c r="I80" s="61">
        <v>0</v>
      </c>
      <c r="J80" s="61">
        <f t="shared" si="7"/>
        <v>1.9999999999997797E-4</v>
      </c>
      <c r="K80" s="61">
        <v>0.16</v>
      </c>
      <c r="L80" s="62">
        <v>0</v>
      </c>
    </row>
    <row r="81" spans="1:12" s="58" customFormat="1" ht="30" customHeight="1">
      <c r="A81" s="42" t="s">
        <v>236</v>
      </c>
      <c r="B81" s="68">
        <v>3.4060000000000001</v>
      </c>
      <c r="C81" s="68">
        <v>3.4060000000000001</v>
      </c>
      <c r="D81" s="68">
        <v>0.42199999999999999</v>
      </c>
      <c r="E81" s="68">
        <v>0.42199999999999999</v>
      </c>
      <c r="F81" s="68">
        <v>0.161</v>
      </c>
      <c r="G81" s="68">
        <v>0.161</v>
      </c>
      <c r="H81" s="68">
        <v>2.823</v>
      </c>
      <c r="I81" s="68">
        <v>0</v>
      </c>
      <c r="J81" s="68">
        <f>B81-D81-F81-H81-I81</f>
        <v>0</v>
      </c>
      <c r="K81" s="68">
        <v>0.58299999999999996</v>
      </c>
      <c r="L81" s="81">
        <v>0</v>
      </c>
    </row>
    <row r="82" spans="1:12" s="58" customFormat="1" ht="30" customHeight="1">
      <c r="A82" s="42" t="s">
        <v>237</v>
      </c>
      <c r="B82" s="68">
        <v>15.574</v>
      </c>
      <c r="C82" s="61">
        <f>D82+F82+H82+I82</f>
        <v>14.276999999999999</v>
      </c>
      <c r="D82" s="68">
        <v>1.071</v>
      </c>
      <c r="E82" s="68">
        <v>0.11799999999999999</v>
      </c>
      <c r="F82" s="68">
        <v>9.1039999999999992</v>
      </c>
      <c r="G82" s="68">
        <v>2.2999999999999998</v>
      </c>
      <c r="H82" s="68">
        <v>4.1020000000000003</v>
      </c>
      <c r="I82" s="68">
        <v>0</v>
      </c>
      <c r="J82" s="68">
        <f>B82-D82-F82-H82-I82</f>
        <v>1.2970000000000006</v>
      </c>
      <c r="K82" s="68">
        <v>0</v>
      </c>
      <c r="L82" s="81">
        <v>0</v>
      </c>
    </row>
    <row r="83" spans="1:12" s="58" customFormat="1" ht="30" customHeight="1">
      <c r="A83" s="42" t="s">
        <v>238</v>
      </c>
      <c r="B83" s="68">
        <v>1.3560000000000001</v>
      </c>
      <c r="C83" s="68">
        <v>1.3560000000000001</v>
      </c>
      <c r="D83" s="68">
        <v>0</v>
      </c>
      <c r="E83" s="68">
        <v>0</v>
      </c>
      <c r="F83" s="68">
        <v>0</v>
      </c>
      <c r="G83" s="68">
        <v>0</v>
      </c>
      <c r="H83" s="68">
        <v>1.3560000000000001</v>
      </c>
      <c r="I83" s="68">
        <v>0</v>
      </c>
      <c r="J83" s="68">
        <f>B83-D83-F83-H83-I83</f>
        <v>0</v>
      </c>
      <c r="K83" s="68">
        <v>0</v>
      </c>
      <c r="L83" s="81">
        <v>0</v>
      </c>
    </row>
    <row r="84" spans="1:12" s="58" customFormat="1" ht="30" customHeight="1">
      <c r="A84" s="42" t="s">
        <v>239</v>
      </c>
      <c r="B84" s="61">
        <v>2.4140000000000001</v>
      </c>
      <c r="C84" s="61">
        <v>2.4140000000000001</v>
      </c>
      <c r="D84" s="61">
        <v>0.49299999999999999</v>
      </c>
      <c r="E84" s="61">
        <v>0.49299999999999999</v>
      </c>
      <c r="F84" s="61">
        <v>1.921</v>
      </c>
      <c r="G84" s="61">
        <v>1.5269999999999999</v>
      </c>
      <c r="H84" s="61">
        <v>0</v>
      </c>
      <c r="I84" s="61">
        <v>0</v>
      </c>
      <c r="J84" s="61">
        <f t="shared" ref="J84:J94" si="8">B84-D84-F84-H84-I84</f>
        <v>2.2204460492503131E-16</v>
      </c>
      <c r="K84" s="61">
        <v>2.4140000000000001</v>
      </c>
      <c r="L84" s="62">
        <v>0</v>
      </c>
    </row>
    <row r="85" spans="1:12" s="58" customFormat="1" ht="30" customHeight="1">
      <c r="A85" s="42" t="s">
        <v>240</v>
      </c>
      <c r="B85" s="61">
        <v>9.4619999999999997</v>
      </c>
      <c r="C85" s="61">
        <v>9.4619999999999997</v>
      </c>
      <c r="D85" s="61">
        <v>0.753</v>
      </c>
      <c r="E85" s="61">
        <v>7.2999999999999995E-2</v>
      </c>
      <c r="F85" s="61">
        <v>5.4089999999999998</v>
      </c>
      <c r="G85" s="61">
        <v>0.57099999999999995</v>
      </c>
      <c r="H85" s="61">
        <v>3.3</v>
      </c>
      <c r="I85" s="61">
        <v>0</v>
      </c>
      <c r="J85" s="61">
        <f t="shared" si="8"/>
        <v>0</v>
      </c>
      <c r="K85" s="61">
        <v>6.1619999999999999</v>
      </c>
      <c r="L85" s="62">
        <v>0</v>
      </c>
    </row>
    <row r="86" spans="1:12" s="58" customFormat="1" ht="30" customHeight="1">
      <c r="A86" s="42" t="s">
        <v>241</v>
      </c>
      <c r="B86" s="61">
        <v>0.42809000000000003</v>
      </c>
      <c r="C86" s="61">
        <v>0.42809000000000003</v>
      </c>
      <c r="D86" s="61">
        <f>(255.8+6.95+65.62+55.02)/1000</f>
        <v>0.38339000000000001</v>
      </c>
      <c r="E86" s="61">
        <v>0.112</v>
      </c>
      <c r="F86" s="61">
        <f>(24.5+14)/1000</f>
        <v>3.85E-2</v>
      </c>
      <c r="G86" s="61">
        <v>3.85E-2</v>
      </c>
      <c r="H86" s="61">
        <f>6.2/1000</f>
        <v>6.1999999999999998E-3</v>
      </c>
      <c r="I86" s="61">
        <v>0</v>
      </c>
      <c r="J86" s="61">
        <f t="shared" si="8"/>
        <v>1.8214596497756474E-17</v>
      </c>
      <c r="K86" s="61">
        <f>D86+F86</f>
        <v>0.42188999999999999</v>
      </c>
      <c r="L86" s="62">
        <v>1</v>
      </c>
    </row>
    <row r="87" spans="1:12" s="58" customFormat="1" ht="30" customHeight="1">
      <c r="A87" s="42" t="s">
        <v>242</v>
      </c>
      <c r="B87" s="61">
        <v>1.333</v>
      </c>
      <c r="C87" s="61">
        <v>1.333</v>
      </c>
      <c r="D87" s="61">
        <v>5.1999999999999998E-2</v>
      </c>
      <c r="E87" s="61">
        <v>1.4999999999999999E-2</v>
      </c>
      <c r="F87" s="61">
        <v>1.1259999999999999</v>
      </c>
      <c r="G87" s="61">
        <v>0.122</v>
      </c>
      <c r="H87" s="61">
        <v>0.155</v>
      </c>
      <c r="I87" s="61">
        <v>0</v>
      </c>
      <c r="J87" s="61">
        <f t="shared" si="8"/>
        <v>2.7755575615628914E-17</v>
      </c>
      <c r="K87" s="61">
        <v>1.1779999999999999</v>
      </c>
      <c r="L87" s="62">
        <v>0</v>
      </c>
    </row>
    <row r="88" spans="1:12" s="58" customFormat="1" ht="30" customHeight="1">
      <c r="A88" s="42" t="s">
        <v>243</v>
      </c>
      <c r="B88" s="61">
        <v>4.7030000000000003</v>
      </c>
      <c r="C88" s="61">
        <v>4.7030000000000003</v>
      </c>
      <c r="D88" s="61">
        <v>0</v>
      </c>
      <c r="E88" s="61">
        <v>0</v>
      </c>
      <c r="F88" s="61">
        <v>0</v>
      </c>
      <c r="G88" s="61">
        <v>0</v>
      </c>
      <c r="H88" s="61">
        <v>4.7030000000000003</v>
      </c>
      <c r="I88" s="61">
        <v>0</v>
      </c>
      <c r="J88" s="61">
        <f t="shared" si="8"/>
        <v>0</v>
      </c>
      <c r="K88" s="61">
        <v>0</v>
      </c>
      <c r="L88" s="62">
        <v>0</v>
      </c>
    </row>
    <row r="89" spans="1:12" s="58" customFormat="1" ht="30" customHeight="1">
      <c r="A89" s="42" t="s">
        <v>244</v>
      </c>
      <c r="B89" s="61">
        <v>1.0580000000000001</v>
      </c>
      <c r="C89" s="61">
        <v>1.0580000000000001</v>
      </c>
      <c r="D89" s="61">
        <v>0</v>
      </c>
      <c r="E89" s="61">
        <v>0</v>
      </c>
      <c r="F89" s="61">
        <v>0</v>
      </c>
      <c r="G89" s="61">
        <v>0</v>
      </c>
      <c r="H89" s="61">
        <v>1.0580000000000001</v>
      </c>
      <c r="I89" s="61">
        <v>0</v>
      </c>
      <c r="J89" s="61">
        <f t="shared" si="8"/>
        <v>0</v>
      </c>
      <c r="K89" s="61">
        <v>0</v>
      </c>
      <c r="L89" s="62">
        <v>0</v>
      </c>
    </row>
    <row r="90" spans="1:12" s="58" customFormat="1" ht="30" customHeight="1">
      <c r="A90" s="42" t="s">
        <v>245</v>
      </c>
      <c r="B90" s="61">
        <v>0.83</v>
      </c>
      <c r="C90" s="61">
        <v>0.83</v>
      </c>
      <c r="D90" s="61">
        <v>0</v>
      </c>
      <c r="E90" s="61">
        <v>0</v>
      </c>
      <c r="F90" s="61">
        <v>0.83</v>
      </c>
      <c r="G90" s="61">
        <v>1E-3</v>
      </c>
      <c r="H90" s="61">
        <v>0</v>
      </c>
      <c r="I90" s="61">
        <v>0</v>
      </c>
      <c r="J90" s="61">
        <f t="shared" si="8"/>
        <v>0</v>
      </c>
      <c r="K90" s="61">
        <v>0</v>
      </c>
      <c r="L90" s="62">
        <v>0</v>
      </c>
    </row>
    <row r="91" spans="1:12" s="58" customFormat="1" ht="30" customHeight="1">
      <c r="A91" s="42" t="s">
        <v>246</v>
      </c>
      <c r="B91" s="61">
        <v>2.504</v>
      </c>
      <c r="C91" s="61">
        <v>2.504</v>
      </c>
      <c r="D91" s="61">
        <v>0</v>
      </c>
      <c r="E91" s="61">
        <v>0</v>
      </c>
      <c r="F91" s="61">
        <v>0.97</v>
      </c>
      <c r="G91" s="61">
        <v>2.3E-2</v>
      </c>
      <c r="H91" s="61">
        <v>1.534</v>
      </c>
      <c r="I91" s="61">
        <v>0</v>
      </c>
      <c r="J91" s="61">
        <f t="shared" si="8"/>
        <v>0</v>
      </c>
      <c r="K91" s="61">
        <v>0</v>
      </c>
      <c r="L91" s="62">
        <v>0</v>
      </c>
    </row>
    <row r="92" spans="1:12" s="58" customFormat="1" ht="30" customHeight="1">
      <c r="A92" s="42" t="s">
        <v>247</v>
      </c>
      <c r="B92" s="68">
        <v>1.23</v>
      </c>
      <c r="C92" s="68">
        <v>1.23</v>
      </c>
      <c r="D92" s="68">
        <v>0</v>
      </c>
      <c r="E92" s="68">
        <v>0</v>
      </c>
      <c r="F92" s="68">
        <v>4.2999999999999997E-2</v>
      </c>
      <c r="G92" s="68">
        <v>1E-3</v>
      </c>
      <c r="H92" s="68">
        <v>1.1870000000000001</v>
      </c>
      <c r="I92" s="68">
        <v>0</v>
      </c>
      <c r="J92" s="61">
        <f t="shared" si="8"/>
        <v>0</v>
      </c>
      <c r="K92" s="68">
        <v>4.2999999999999997E-2</v>
      </c>
      <c r="L92" s="62">
        <v>0</v>
      </c>
    </row>
    <row r="93" spans="1:12" s="58" customFormat="1" ht="30" customHeight="1">
      <c r="A93" s="42" t="s">
        <v>248</v>
      </c>
      <c r="B93" s="61">
        <v>0.32600000000000001</v>
      </c>
      <c r="C93" s="61">
        <v>0.32600000000000001</v>
      </c>
      <c r="D93" s="61">
        <v>0</v>
      </c>
      <c r="E93" s="61">
        <v>0</v>
      </c>
      <c r="F93" s="61">
        <v>0.32600000000000001</v>
      </c>
      <c r="G93" s="61">
        <v>0.152</v>
      </c>
      <c r="H93" s="61">
        <v>0</v>
      </c>
      <c r="I93" s="61">
        <v>0</v>
      </c>
      <c r="J93" s="61">
        <f t="shared" si="8"/>
        <v>0</v>
      </c>
      <c r="K93" s="61">
        <v>0.32600000000000001</v>
      </c>
      <c r="L93" s="62">
        <v>0</v>
      </c>
    </row>
    <row r="94" spans="1:12" s="58" customFormat="1" ht="30" customHeight="1">
      <c r="A94" s="42" t="s">
        <v>249</v>
      </c>
      <c r="B94" s="61">
        <v>7.7350000000000003</v>
      </c>
      <c r="C94" s="61">
        <v>7.7350000000000003</v>
      </c>
      <c r="D94" s="61">
        <v>0</v>
      </c>
      <c r="E94" s="61">
        <v>0</v>
      </c>
      <c r="F94" s="61">
        <v>5.601</v>
      </c>
      <c r="G94" s="61">
        <v>3.6829999999999998</v>
      </c>
      <c r="H94" s="61">
        <v>2.1339999999999999</v>
      </c>
      <c r="I94" s="61">
        <v>0</v>
      </c>
      <c r="J94" s="61">
        <f t="shared" si="8"/>
        <v>4.4408920985006262E-16</v>
      </c>
      <c r="K94" s="61">
        <v>5.601</v>
      </c>
      <c r="L94" s="62">
        <v>0</v>
      </c>
    </row>
    <row r="95" spans="1:12" s="58" customFormat="1" ht="30" customHeight="1">
      <c r="A95" s="42" t="s">
        <v>250</v>
      </c>
      <c r="B95" s="61">
        <v>5.7948000000000004</v>
      </c>
      <c r="C95" s="61">
        <v>5.7948000000000004</v>
      </c>
      <c r="D95" s="61">
        <v>3.5074000000000001</v>
      </c>
      <c r="E95" s="61">
        <v>0.3075</v>
      </c>
      <c r="F95" s="61">
        <v>1.5308999999999999</v>
      </c>
      <c r="G95" s="61">
        <v>0.02</v>
      </c>
      <c r="H95" s="61">
        <v>0.75649999999999995</v>
      </c>
      <c r="I95" s="61">
        <v>0</v>
      </c>
      <c r="J95" s="61">
        <f>B95-D95-F95-H95-I95</f>
        <v>4.4408920985006262E-16</v>
      </c>
      <c r="K95" s="61">
        <v>5.0382999999999996</v>
      </c>
      <c r="L95" s="62">
        <v>0</v>
      </c>
    </row>
    <row r="96" spans="1:12" s="58" customFormat="1" ht="30" customHeight="1">
      <c r="A96" s="42" t="s">
        <v>251</v>
      </c>
      <c r="B96" s="61">
        <v>2.62738</v>
      </c>
      <c r="C96" s="61">
        <v>2.62738</v>
      </c>
      <c r="D96" s="61">
        <v>2.4556200000000001</v>
      </c>
      <c r="E96" s="61">
        <v>0.26600000000000001</v>
      </c>
      <c r="F96" s="61">
        <v>2.3980000000000001E-2</v>
      </c>
      <c r="G96" s="61">
        <v>1E-3</v>
      </c>
      <c r="H96" s="61">
        <v>0.14777999999999999</v>
      </c>
      <c r="I96" s="61">
        <v>0</v>
      </c>
      <c r="J96" s="61">
        <f t="shared" ref="J96:J100" si="9">B96-D96-F96-H96-I96</f>
        <v>-8.3266726846886741E-17</v>
      </c>
      <c r="K96" s="61">
        <v>0</v>
      </c>
      <c r="L96" s="62">
        <v>0</v>
      </c>
    </row>
    <row r="97" spans="1:12" s="58" customFormat="1" ht="30" customHeight="1">
      <c r="A97" s="42" t="s">
        <v>252</v>
      </c>
      <c r="B97" s="61">
        <v>1.6E-2</v>
      </c>
      <c r="C97" s="61">
        <v>1.6E-2</v>
      </c>
      <c r="D97" s="61">
        <v>0</v>
      </c>
      <c r="E97" s="61">
        <v>0</v>
      </c>
      <c r="F97" s="61">
        <v>0</v>
      </c>
      <c r="G97" s="61">
        <v>0</v>
      </c>
      <c r="H97" s="61">
        <v>1.6E-2</v>
      </c>
      <c r="I97" s="61">
        <v>0</v>
      </c>
      <c r="J97" s="61">
        <f t="shared" si="9"/>
        <v>0</v>
      </c>
      <c r="K97" s="61">
        <v>0</v>
      </c>
      <c r="L97" s="62">
        <v>0</v>
      </c>
    </row>
    <row r="98" spans="1:12" s="58" customFormat="1" ht="30" customHeight="1">
      <c r="A98" s="42" t="s">
        <v>253</v>
      </c>
      <c r="B98" s="61">
        <v>7.5540000000000003</v>
      </c>
      <c r="C98" s="61">
        <v>7.5540000000000003</v>
      </c>
      <c r="D98" s="61">
        <v>1.514</v>
      </c>
      <c r="E98" s="61">
        <v>0.41399999999999998</v>
      </c>
      <c r="F98" s="61">
        <v>3.4369999999999998</v>
      </c>
      <c r="G98" s="61">
        <v>0.39</v>
      </c>
      <c r="H98" s="61">
        <v>2.6030000000000002</v>
      </c>
      <c r="I98" s="61">
        <v>0</v>
      </c>
      <c r="J98" s="61">
        <f t="shared" si="9"/>
        <v>0</v>
      </c>
      <c r="K98" s="61">
        <v>4.9509999999999996</v>
      </c>
      <c r="L98" s="62">
        <v>0</v>
      </c>
    </row>
    <row r="99" spans="1:12" s="58" customFormat="1" ht="30" customHeight="1">
      <c r="A99" s="42" t="s">
        <v>254</v>
      </c>
      <c r="B99" s="61">
        <v>0.1</v>
      </c>
      <c r="C99" s="61">
        <v>0.1</v>
      </c>
      <c r="D99" s="61">
        <v>0</v>
      </c>
      <c r="E99" s="61">
        <v>0</v>
      </c>
      <c r="F99" s="61">
        <v>0</v>
      </c>
      <c r="G99" s="61">
        <v>0</v>
      </c>
      <c r="H99" s="61">
        <v>0.1</v>
      </c>
      <c r="I99" s="61">
        <v>0</v>
      </c>
      <c r="J99" s="61">
        <f t="shared" si="9"/>
        <v>0</v>
      </c>
      <c r="K99" s="61">
        <v>0</v>
      </c>
      <c r="L99" s="62">
        <v>0</v>
      </c>
    </row>
    <row r="100" spans="1:12" s="58" customFormat="1" ht="30" customHeight="1">
      <c r="A100" s="42" t="s">
        <v>255</v>
      </c>
      <c r="B100" s="61">
        <v>0.44900000000000001</v>
      </c>
      <c r="C100" s="61">
        <v>0.44900000000000001</v>
      </c>
      <c r="D100" s="61">
        <v>0</v>
      </c>
      <c r="E100" s="61">
        <v>0</v>
      </c>
      <c r="F100" s="61">
        <v>0</v>
      </c>
      <c r="G100" s="61">
        <v>0</v>
      </c>
      <c r="H100" s="61">
        <v>0.44900000000000001</v>
      </c>
      <c r="I100" s="61">
        <v>0</v>
      </c>
      <c r="J100" s="61">
        <f t="shared" si="9"/>
        <v>0</v>
      </c>
      <c r="K100" s="61">
        <v>0</v>
      </c>
      <c r="L100" s="62">
        <v>0</v>
      </c>
    </row>
    <row r="101" spans="1:12" s="58" customFormat="1" ht="30" customHeight="1">
      <c r="A101" s="59" t="s">
        <v>256</v>
      </c>
      <c r="B101" s="61">
        <v>7.2140000000000004</v>
      </c>
      <c r="C101" s="61">
        <v>7.2140000000000004</v>
      </c>
      <c r="D101" s="61">
        <v>4.8890000000000002</v>
      </c>
      <c r="E101" s="61">
        <v>2.4E-2</v>
      </c>
      <c r="F101" s="61">
        <v>1.1439999999999999</v>
      </c>
      <c r="G101" s="61">
        <v>7.2999999999999995E-2</v>
      </c>
      <c r="H101" s="61">
        <v>1.181</v>
      </c>
      <c r="I101" s="61">
        <v>0</v>
      </c>
      <c r="J101" s="61">
        <v>2.2204460492503131E-16</v>
      </c>
      <c r="K101" s="61">
        <v>6.0330000000000004</v>
      </c>
      <c r="L101" s="62">
        <v>0</v>
      </c>
    </row>
    <row r="102" spans="1:12" s="58" customFormat="1" ht="30" customHeight="1">
      <c r="A102" s="59" t="s">
        <v>257</v>
      </c>
      <c r="B102" s="68">
        <v>10.824300000000001</v>
      </c>
      <c r="C102" s="61">
        <f>D102+F102+H102+I102</f>
        <v>10.824300000000001</v>
      </c>
      <c r="D102" s="68">
        <v>5.3402000000000003</v>
      </c>
      <c r="E102" s="68">
        <v>0.112</v>
      </c>
      <c r="F102" s="68">
        <v>3.5625400000000003</v>
      </c>
      <c r="G102" s="68">
        <v>0.12217</v>
      </c>
      <c r="H102" s="68">
        <v>1.9215599999999999</v>
      </c>
      <c r="I102" s="68">
        <v>0</v>
      </c>
      <c r="J102" s="68">
        <v>0</v>
      </c>
      <c r="K102" s="68">
        <v>8.9027399999999997</v>
      </c>
      <c r="L102" s="81">
        <v>0</v>
      </c>
    </row>
    <row r="103" spans="1:12" s="58" customFormat="1" ht="30" customHeight="1">
      <c r="A103" s="59" t="s">
        <v>258</v>
      </c>
      <c r="B103" s="61">
        <v>3.0150000000000001</v>
      </c>
      <c r="C103" s="61">
        <v>3.0150000000000001</v>
      </c>
      <c r="D103" s="61">
        <v>1.64</v>
      </c>
      <c r="E103" s="61">
        <v>0.51800000000000002</v>
      </c>
      <c r="F103" s="61">
        <v>0.65500000000000003</v>
      </c>
      <c r="G103" s="61">
        <v>6.0999999999999999E-2</v>
      </c>
      <c r="H103" s="61">
        <v>0.72</v>
      </c>
      <c r="I103" s="61">
        <v>0</v>
      </c>
      <c r="J103" s="61">
        <v>2.2204460492503131E-16</v>
      </c>
      <c r="K103" s="61">
        <v>1.476</v>
      </c>
      <c r="L103" s="62">
        <v>0</v>
      </c>
    </row>
    <row r="104" spans="1:12" s="58" customFormat="1" ht="30" customHeight="1">
      <c r="A104" s="59" t="s">
        <v>259</v>
      </c>
      <c r="B104" s="68">
        <v>1.9074499999999999</v>
      </c>
      <c r="C104" s="68">
        <v>1.9074499999999999</v>
      </c>
      <c r="D104" s="68">
        <v>0.27005000000000001</v>
      </c>
      <c r="E104" s="68">
        <v>3.7999999999999999E-2</v>
      </c>
      <c r="F104" s="68">
        <v>1.2361</v>
      </c>
      <c r="G104" s="68">
        <v>0.15</v>
      </c>
      <c r="H104" s="68">
        <v>0.40129999999999999</v>
      </c>
      <c r="I104" s="68">
        <v>0</v>
      </c>
      <c r="J104" s="68">
        <v>0</v>
      </c>
      <c r="K104" s="68">
        <v>1.5061500000000001</v>
      </c>
      <c r="L104" s="81">
        <v>1</v>
      </c>
    </row>
    <row r="105" spans="1:12" s="58" customFormat="1" ht="30" customHeight="1">
      <c r="A105" s="59" t="s">
        <v>260</v>
      </c>
      <c r="B105" s="61">
        <v>1.1499999999999999</v>
      </c>
      <c r="C105" s="61">
        <v>1.1499999999999999</v>
      </c>
      <c r="D105" s="61">
        <v>0</v>
      </c>
      <c r="E105" s="61">
        <v>0</v>
      </c>
      <c r="F105" s="61">
        <v>0.38300000000000001</v>
      </c>
      <c r="G105" s="61">
        <v>0.23200000000000001</v>
      </c>
      <c r="H105" s="61">
        <v>0.76700000000000002</v>
      </c>
      <c r="I105" s="61">
        <v>0</v>
      </c>
      <c r="J105" s="61">
        <v>-1.1102230246251565E-16</v>
      </c>
      <c r="K105" s="61">
        <v>0.38300000000000001</v>
      </c>
      <c r="L105" s="62">
        <v>0</v>
      </c>
    </row>
    <row r="106" spans="1:12" s="58" customFormat="1" ht="30" customHeight="1">
      <c r="A106" s="59" t="s">
        <v>261</v>
      </c>
      <c r="B106" s="61">
        <v>6.3776599999999997</v>
      </c>
      <c r="C106" s="61">
        <v>6.3776599999999997</v>
      </c>
      <c r="D106" s="61">
        <v>1.73227</v>
      </c>
      <c r="E106" s="61">
        <v>0.17812</v>
      </c>
      <c r="F106" s="61">
        <v>0.50763000000000003</v>
      </c>
      <c r="G106" s="61">
        <v>0.13531000000000001</v>
      </c>
      <c r="H106" s="61">
        <v>4.1377600000000001</v>
      </c>
      <c r="I106" s="61">
        <v>0</v>
      </c>
      <c r="J106" s="61">
        <v>0</v>
      </c>
      <c r="K106" s="61">
        <v>2.2399</v>
      </c>
      <c r="L106" s="62">
        <v>0</v>
      </c>
    </row>
    <row r="107" spans="1:12" s="58" customFormat="1" ht="30" customHeight="1">
      <c r="A107" s="59" t="s">
        <v>262</v>
      </c>
      <c r="B107" s="61">
        <v>2.32375</v>
      </c>
      <c r="C107" s="61">
        <v>2.32375</v>
      </c>
      <c r="D107" s="61">
        <v>0.1885</v>
      </c>
      <c r="E107" s="61">
        <v>2E-3</v>
      </c>
      <c r="F107" s="61">
        <v>0</v>
      </c>
      <c r="G107" s="61">
        <v>0</v>
      </c>
      <c r="H107" s="61">
        <v>2.1352500000000001</v>
      </c>
      <c r="I107" s="61">
        <v>0</v>
      </c>
      <c r="J107" s="61">
        <v>0</v>
      </c>
      <c r="K107" s="61">
        <v>0.1885</v>
      </c>
      <c r="L107" s="62">
        <v>0</v>
      </c>
    </row>
    <row r="108" spans="1:12" s="58" customFormat="1" ht="30" customHeight="1">
      <c r="A108" s="59" t="s">
        <v>263</v>
      </c>
      <c r="B108" s="61">
        <v>1.415</v>
      </c>
      <c r="C108" s="61">
        <v>1.415</v>
      </c>
      <c r="D108" s="61">
        <v>0</v>
      </c>
      <c r="E108" s="61">
        <v>0</v>
      </c>
      <c r="F108" s="61">
        <v>0</v>
      </c>
      <c r="G108" s="61">
        <v>0</v>
      </c>
      <c r="H108" s="61">
        <v>1.415</v>
      </c>
      <c r="I108" s="61">
        <v>0</v>
      </c>
      <c r="J108" s="61">
        <v>0</v>
      </c>
      <c r="K108" s="61">
        <v>0</v>
      </c>
      <c r="L108" s="62">
        <v>0</v>
      </c>
    </row>
    <row r="109" spans="1:12" s="58" customFormat="1" ht="30" customHeight="1">
      <c r="A109" s="59" t="s">
        <v>264</v>
      </c>
      <c r="B109" s="61">
        <v>23.120681000000001</v>
      </c>
      <c r="C109" s="61">
        <v>23.120681000000001</v>
      </c>
      <c r="D109" s="61">
        <v>1.7054</v>
      </c>
      <c r="E109" s="61">
        <v>0.10199999999999999</v>
      </c>
      <c r="F109" s="61">
        <v>8.8079999999999998</v>
      </c>
      <c r="G109" s="61">
        <v>0.48199999999999998</v>
      </c>
      <c r="H109" s="61">
        <v>12.607281</v>
      </c>
      <c r="I109" s="61">
        <v>0</v>
      </c>
      <c r="J109" s="61">
        <v>0</v>
      </c>
      <c r="K109" s="61">
        <v>0</v>
      </c>
      <c r="L109" s="62">
        <v>0</v>
      </c>
    </row>
    <row r="110" spans="1:12" s="58" customFormat="1" ht="30" customHeight="1">
      <c r="A110" s="59" t="s">
        <v>265</v>
      </c>
      <c r="B110" s="61">
        <v>2.794</v>
      </c>
      <c r="C110" s="61">
        <v>2.794</v>
      </c>
      <c r="D110" s="61">
        <v>7.4999999999999997E-2</v>
      </c>
      <c r="E110" s="61">
        <v>1E-3</v>
      </c>
      <c r="F110" s="61">
        <v>0.34799999999999998</v>
      </c>
      <c r="G110" s="61">
        <v>6.0000000000000001E-3</v>
      </c>
      <c r="H110" s="61">
        <v>2.371</v>
      </c>
      <c r="I110" s="61">
        <v>0</v>
      </c>
      <c r="J110" s="61">
        <v>4.4408920985006262E-16</v>
      </c>
      <c r="K110" s="61">
        <v>0.42299999999999999</v>
      </c>
      <c r="L110" s="62">
        <v>0</v>
      </c>
    </row>
    <row r="111" spans="1:12" s="58" customFormat="1" ht="30" customHeight="1">
      <c r="A111" s="59" t="s">
        <v>266</v>
      </c>
      <c r="B111" s="68">
        <v>7.4530000000000003</v>
      </c>
      <c r="C111" s="68">
        <v>7.0839999999999996</v>
      </c>
      <c r="D111" s="68">
        <v>1.841</v>
      </c>
      <c r="E111" s="68">
        <v>0.755</v>
      </c>
      <c r="F111" s="68">
        <v>1.2749999999999999</v>
      </c>
      <c r="G111" s="68">
        <v>0.16900000000000001</v>
      </c>
      <c r="H111" s="68">
        <v>3.968</v>
      </c>
      <c r="I111" s="68">
        <v>0</v>
      </c>
      <c r="J111" s="68">
        <v>0.36899999999999999</v>
      </c>
      <c r="K111" s="68">
        <v>0</v>
      </c>
      <c r="L111" s="81">
        <v>0</v>
      </c>
    </row>
    <row r="112" spans="1:12" s="58" customFormat="1" ht="30" customHeight="1">
      <c r="A112" s="59" t="s">
        <v>267</v>
      </c>
      <c r="B112" s="61">
        <v>6.0890000000000004</v>
      </c>
      <c r="C112" s="61">
        <v>6.0890000000000004</v>
      </c>
      <c r="D112" s="61">
        <v>0</v>
      </c>
      <c r="E112" s="61">
        <v>0</v>
      </c>
      <c r="F112" s="61">
        <v>1.889</v>
      </c>
      <c r="G112" s="61">
        <f>22/1000</f>
        <v>2.1999999999999999E-2</v>
      </c>
      <c r="H112" s="61">
        <f>C112-F112</f>
        <v>4.2</v>
      </c>
      <c r="I112" s="61">
        <v>0</v>
      </c>
      <c r="J112" s="61">
        <v>0</v>
      </c>
      <c r="K112" s="61">
        <v>0</v>
      </c>
      <c r="L112" s="62">
        <v>0</v>
      </c>
    </row>
    <row r="113" spans="1:12" s="58" customFormat="1" ht="30" customHeight="1">
      <c r="A113" s="59" t="s">
        <v>268</v>
      </c>
      <c r="B113" s="68">
        <v>2.8123200000000002</v>
      </c>
      <c r="C113" s="68">
        <v>2.8123200000000002</v>
      </c>
      <c r="D113" s="68">
        <v>1.0754300000000001</v>
      </c>
      <c r="E113" s="68">
        <v>5.5E-2</v>
      </c>
      <c r="F113" s="68">
        <v>0.13053000000000001</v>
      </c>
      <c r="G113" s="68">
        <v>2E-3</v>
      </c>
      <c r="H113" s="68">
        <v>1.60636</v>
      </c>
      <c r="I113" s="68">
        <v>0</v>
      </c>
      <c r="J113" s="68">
        <v>0</v>
      </c>
      <c r="K113" s="68">
        <v>0</v>
      </c>
      <c r="L113" s="81">
        <v>0</v>
      </c>
    </row>
    <row r="114" spans="1:12" s="58" customFormat="1" ht="30" customHeight="1">
      <c r="A114" s="59" t="s">
        <v>269</v>
      </c>
      <c r="B114" s="61">
        <v>8.4000000000000005E-2</v>
      </c>
      <c r="C114" s="61">
        <v>8.4000000000000005E-2</v>
      </c>
      <c r="D114" s="61">
        <v>0</v>
      </c>
      <c r="E114" s="61">
        <v>0</v>
      </c>
      <c r="F114" s="61">
        <v>0</v>
      </c>
      <c r="G114" s="61">
        <v>0</v>
      </c>
      <c r="H114" s="61">
        <v>8.4000000000000005E-2</v>
      </c>
      <c r="I114" s="61">
        <v>0</v>
      </c>
      <c r="J114" s="61">
        <v>0</v>
      </c>
      <c r="K114" s="61">
        <v>0</v>
      </c>
      <c r="L114" s="62">
        <v>0</v>
      </c>
    </row>
    <row r="115" spans="1:12" s="58" customFormat="1" ht="30" customHeight="1">
      <c r="A115" s="59" t="s">
        <v>270</v>
      </c>
      <c r="B115" s="68">
        <v>0.47</v>
      </c>
      <c r="C115" s="68">
        <v>0.47</v>
      </c>
      <c r="D115" s="68">
        <v>0</v>
      </c>
      <c r="E115" s="68">
        <v>0</v>
      </c>
      <c r="F115" s="68">
        <v>0.38400000000000001</v>
      </c>
      <c r="G115" s="68">
        <v>1E-3</v>
      </c>
      <c r="H115" s="68">
        <v>8.5999999999999993E-2</v>
      </c>
      <c r="I115" s="68">
        <v>0</v>
      </c>
      <c r="J115" s="61">
        <v>-2.7755575615628914E-17</v>
      </c>
      <c r="K115" s="68">
        <v>0.38400000000000001</v>
      </c>
      <c r="L115" s="81">
        <v>0</v>
      </c>
    </row>
    <row r="116" spans="1:12" s="58" customFormat="1" ht="30" customHeight="1">
      <c r="A116" s="59" t="s">
        <v>271</v>
      </c>
      <c r="B116" s="61">
        <v>0.82086999999999999</v>
      </c>
      <c r="C116" s="61">
        <v>0.82086999999999999</v>
      </c>
      <c r="D116" s="61">
        <v>0</v>
      </c>
      <c r="E116" s="61">
        <v>0</v>
      </c>
      <c r="F116" s="61">
        <v>0</v>
      </c>
      <c r="G116" s="61">
        <v>0</v>
      </c>
      <c r="H116" s="61">
        <v>0.82086999999999999</v>
      </c>
      <c r="I116" s="61">
        <v>0</v>
      </c>
      <c r="J116" s="61">
        <f>B116-D116-F116-H116-I116</f>
        <v>0</v>
      </c>
      <c r="K116" s="61">
        <v>0</v>
      </c>
      <c r="L116" s="62">
        <v>0</v>
      </c>
    </row>
    <row r="117" spans="1:12" s="58" customFormat="1" ht="30" customHeight="1">
      <c r="A117" s="59" t="s">
        <v>272</v>
      </c>
      <c r="B117" s="61">
        <v>9.1999999999999998E-2</v>
      </c>
      <c r="C117" s="61">
        <v>9.1999999999999998E-2</v>
      </c>
      <c r="D117" s="61">
        <v>0</v>
      </c>
      <c r="E117" s="61">
        <v>0</v>
      </c>
      <c r="F117" s="61">
        <v>0</v>
      </c>
      <c r="G117" s="61">
        <v>0</v>
      </c>
      <c r="H117" s="61">
        <v>9.1999999999999998E-2</v>
      </c>
      <c r="I117" s="61">
        <v>0</v>
      </c>
      <c r="J117" s="61">
        <v>0</v>
      </c>
      <c r="K117" s="61">
        <v>0</v>
      </c>
      <c r="L117" s="62">
        <v>0</v>
      </c>
    </row>
    <row r="118" spans="1:12" s="58" customFormat="1" ht="30" customHeight="1">
      <c r="A118" s="59" t="s">
        <v>273</v>
      </c>
      <c r="B118" s="61">
        <v>0.76027999999999996</v>
      </c>
      <c r="C118" s="61">
        <v>0.76027999999999996</v>
      </c>
      <c r="D118" s="61">
        <v>0</v>
      </c>
      <c r="E118" s="61">
        <v>0</v>
      </c>
      <c r="F118" s="61">
        <v>0</v>
      </c>
      <c r="G118" s="61">
        <v>0</v>
      </c>
      <c r="H118" s="61">
        <v>0.76027999999999996</v>
      </c>
      <c r="I118" s="61">
        <v>0</v>
      </c>
      <c r="J118" s="61">
        <v>0</v>
      </c>
      <c r="K118" s="61">
        <v>0</v>
      </c>
      <c r="L118" s="62">
        <v>0</v>
      </c>
    </row>
    <row r="119" spans="1:12" s="58" customFormat="1" ht="30" customHeight="1">
      <c r="A119" s="59" t="s">
        <v>274</v>
      </c>
      <c r="B119" s="61">
        <v>0.79900000000000004</v>
      </c>
      <c r="C119" s="61">
        <v>0.79900000000000004</v>
      </c>
      <c r="D119" s="61">
        <v>0</v>
      </c>
      <c r="E119" s="61">
        <v>0</v>
      </c>
      <c r="F119" s="61">
        <v>0</v>
      </c>
      <c r="G119" s="61">
        <v>0</v>
      </c>
      <c r="H119" s="61">
        <v>0.79900000000000004</v>
      </c>
      <c r="I119" s="61">
        <v>0</v>
      </c>
      <c r="J119" s="61">
        <v>0</v>
      </c>
      <c r="K119" s="61">
        <v>0</v>
      </c>
      <c r="L119" s="62">
        <v>0</v>
      </c>
    </row>
    <row r="120" spans="1:12" s="58" customFormat="1" ht="30" customHeight="1">
      <c r="A120" s="59" t="s">
        <v>275</v>
      </c>
      <c r="B120" s="61">
        <v>1.5229999999999999</v>
      </c>
      <c r="C120" s="61">
        <v>1.5229999999999999</v>
      </c>
      <c r="D120" s="61">
        <v>0.14599999999999999</v>
      </c>
      <c r="E120" s="61">
        <v>2E-3</v>
      </c>
      <c r="F120" s="61">
        <v>0.83799999999999997</v>
      </c>
      <c r="G120" s="61">
        <v>2.5000000000000001E-2</v>
      </c>
      <c r="H120" s="61">
        <v>0.53900000000000003</v>
      </c>
      <c r="I120" s="61">
        <v>0</v>
      </c>
      <c r="J120" s="61">
        <v>0</v>
      </c>
      <c r="K120" s="61">
        <v>0.25600000000000001</v>
      </c>
      <c r="L120" s="62">
        <v>0</v>
      </c>
    </row>
    <row r="121" spans="1:12" s="58" customFormat="1" ht="30" customHeight="1">
      <c r="A121" s="59" t="s">
        <v>276</v>
      </c>
      <c r="B121" s="61">
        <v>9.2428000000000008</v>
      </c>
      <c r="C121" s="61">
        <v>9.2428000000000008</v>
      </c>
      <c r="D121" s="61">
        <v>0</v>
      </c>
      <c r="E121" s="61">
        <v>0</v>
      </c>
      <c r="F121" s="61">
        <v>2.5669</v>
      </c>
      <c r="G121" s="61">
        <v>3.9E-2</v>
      </c>
      <c r="H121" s="61">
        <v>6.6759000000000004</v>
      </c>
      <c r="I121" s="61">
        <v>0</v>
      </c>
      <c r="J121" s="61">
        <f>B121-D121-F121-H121-I121</f>
        <v>0</v>
      </c>
      <c r="K121" s="61">
        <v>0</v>
      </c>
      <c r="L121" s="62">
        <v>0</v>
      </c>
    </row>
    <row r="122" spans="1:12" s="58" customFormat="1" ht="30" customHeight="1">
      <c r="A122" s="59" t="s">
        <v>54</v>
      </c>
      <c r="B122" s="70">
        <v>22.160250055317881</v>
      </c>
      <c r="C122" s="70">
        <v>22.160250055317881</v>
      </c>
      <c r="D122" s="61">
        <v>7.88056000487805</v>
      </c>
      <c r="E122" s="61">
        <v>7.5539599987745305</v>
      </c>
      <c r="F122" s="61">
        <v>4.9049600096511838</v>
      </c>
      <c r="G122" s="61">
        <v>1.3244400100708009</v>
      </c>
      <c r="H122" s="61">
        <v>9.3747300407886502</v>
      </c>
      <c r="I122" s="61">
        <v>0</v>
      </c>
      <c r="J122" s="61">
        <f>B122-D122-F122-H122-I122</f>
        <v>-1.7763568394002505E-15</v>
      </c>
      <c r="K122" s="61">
        <f>D122+F122</f>
        <v>12.785520014529233</v>
      </c>
      <c r="L122" s="62">
        <v>0</v>
      </c>
    </row>
    <row r="123" spans="1:12" s="58" customFormat="1" ht="30" customHeight="1">
      <c r="A123" s="59" t="s">
        <v>277</v>
      </c>
      <c r="B123" s="70">
        <v>9.4039300000000026</v>
      </c>
      <c r="C123" s="70">
        <v>9.4039300000000026</v>
      </c>
      <c r="D123" s="61">
        <v>1.20855</v>
      </c>
      <c r="E123" s="61">
        <v>2.1000000000000001E-2</v>
      </c>
      <c r="F123" s="61">
        <v>1.3753599999999997</v>
      </c>
      <c r="G123" s="61">
        <v>2.1000000000000001E-2</v>
      </c>
      <c r="H123" s="61">
        <v>6.8200200000000031</v>
      </c>
      <c r="I123" s="70">
        <v>0</v>
      </c>
      <c r="J123" s="61">
        <f>B123-D123-F123-H123-I123</f>
        <v>-8.8817841970012523E-16</v>
      </c>
      <c r="K123" s="61">
        <v>0</v>
      </c>
      <c r="L123" s="62">
        <v>0</v>
      </c>
    </row>
    <row r="124" spans="1:12" s="58" customFormat="1" ht="30" customHeight="1">
      <c r="A124" s="59" t="s">
        <v>278</v>
      </c>
      <c r="B124" s="70">
        <v>0.43021000000000004</v>
      </c>
      <c r="C124" s="61">
        <v>0.43021000000000004</v>
      </c>
      <c r="D124" s="61">
        <v>0.15606</v>
      </c>
      <c r="E124" s="61">
        <v>4.2340000000000003E-2</v>
      </c>
      <c r="F124" s="61">
        <v>0.21210000000000001</v>
      </c>
      <c r="G124" s="61">
        <v>4.0000000000000001E-3</v>
      </c>
      <c r="H124" s="61">
        <v>6.2049999999999994E-2</v>
      </c>
      <c r="I124" s="61">
        <v>0</v>
      </c>
      <c r="J124" s="61">
        <f t="shared" ref="J124" si="10">B124-D124-F124-H124-I124</f>
        <v>0</v>
      </c>
      <c r="K124" s="61">
        <v>0</v>
      </c>
      <c r="L124" s="62">
        <v>0</v>
      </c>
    </row>
    <row r="125" spans="1:12" s="58" customFormat="1" ht="30" customHeight="1">
      <c r="A125" s="59" t="s">
        <v>279</v>
      </c>
      <c r="B125" s="70">
        <v>4.7169499999999989</v>
      </c>
      <c r="C125" s="61">
        <v>4.7169499999999989</v>
      </c>
      <c r="D125" s="61">
        <v>0.45470000000000005</v>
      </c>
      <c r="E125" s="61">
        <v>0.30613999999999997</v>
      </c>
      <c r="F125" s="61">
        <v>2.1327199999999999</v>
      </c>
      <c r="G125" s="61">
        <v>7.9000000000000001E-2</v>
      </c>
      <c r="H125" s="61">
        <v>2.1295299999999999</v>
      </c>
      <c r="I125" s="61">
        <v>0</v>
      </c>
      <c r="J125" s="61">
        <v>-4.4408920985006262E-16</v>
      </c>
      <c r="K125" s="61">
        <v>0</v>
      </c>
      <c r="L125" s="62">
        <v>0</v>
      </c>
    </row>
    <row r="126" spans="1:12" s="58" customFormat="1" ht="30" customHeight="1">
      <c r="A126" s="59" t="s">
        <v>280</v>
      </c>
      <c r="B126" s="70">
        <v>4.9261099999999995</v>
      </c>
      <c r="C126" s="61">
        <v>4.9261099999999995</v>
      </c>
      <c r="D126" s="61">
        <v>0.12809000000000001</v>
      </c>
      <c r="E126" s="61">
        <v>8.0000000000000002E-3</v>
      </c>
      <c r="F126" s="61">
        <v>1.7613799999999999</v>
      </c>
      <c r="G126" s="61">
        <v>0.123</v>
      </c>
      <c r="H126" s="61">
        <v>3.0366400000000002</v>
      </c>
      <c r="I126" s="61">
        <v>0</v>
      </c>
      <c r="J126" s="61">
        <f t="shared" ref="J126:J130" si="11">B126-D126-F126-H126-I126</f>
        <v>-8.8817841970012523E-16</v>
      </c>
      <c r="K126" s="61">
        <v>0</v>
      </c>
      <c r="L126" s="62">
        <v>0</v>
      </c>
    </row>
    <row r="127" spans="1:12" s="58" customFormat="1" ht="30" customHeight="1">
      <c r="A127" s="59" t="s">
        <v>281</v>
      </c>
      <c r="B127" s="70">
        <v>10.425650000000001</v>
      </c>
      <c r="C127" s="61">
        <v>10.425650000000001</v>
      </c>
      <c r="D127" s="61">
        <v>0</v>
      </c>
      <c r="E127" s="61">
        <v>0</v>
      </c>
      <c r="F127" s="61">
        <v>0</v>
      </c>
      <c r="G127" s="61">
        <v>0</v>
      </c>
      <c r="H127" s="61">
        <v>10.425650000000001</v>
      </c>
      <c r="I127" s="61">
        <v>0</v>
      </c>
      <c r="J127" s="61">
        <f t="shared" si="11"/>
        <v>0</v>
      </c>
      <c r="K127" s="61">
        <v>0</v>
      </c>
      <c r="L127" s="62">
        <v>0</v>
      </c>
    </row>
    <row r="128" spans="1:12" s="58" customFormat="1" ht="30" customHeight="1">
      <c r="A128" s="59" t="s">
        <v>282</v>
      </c>
      <c r="B128" s="70">
        <v>2.7389999999999999</v>
      </c>
      <c r="C128" s="61">
        <v>2.7389999999999999</v>
      </c>
      <c r="D128" s="61">
        <v>1.06</v>
      </c>
      <c r="E128" s="61">
        <v>7.0000000000000001E-3</v>
      </c>
      <c r="F128" s="61">
        <v>1.236</v>
      </c>
      <c r="G128" s="61">
        <v>1.2999999999999999E-2</v>
      </c>
      <c r="H128" s="61">
        <v>0.443</v>
      </c>
      <c r="I128" s="61">
        <v>0</v>
      </c>
      <c r="J128" s="61">
        <f t="shared" si="11"/>
        <v>-1.6653345369377348E-16</v>
      </c>
      <c r="K128" s="61">
        <v>0</v>
      </c>
      <c r="L128" s="62">
        <v>0</v>
      </c>
    </row>
    <row r="129" spans="1:12" s="58" customFormat="1" ht="30" customHeight="1">
      <c r="A129" s="59" t="s">
        <v>283</v>
      </c>
      <c r="B129" s="70">
        <v>1.0680000000000001</v>
      </c>
      <c r="C129" s="61">
        <v>1.0680000000000001</v>
      </c>
      <c r="D129" s="61">
        <v>0.86899999999999999</v>
      </c>
      <c r="E129" s="61">
        <v>0.05</v>
      </c>
      <c r="F129" s="61">
        <v>0.16900000000000001</v>
      </c>
      <c r="G129" s="61">
        <v>6.0000000000000001E-3</v>
      </c>
      <c r="H129" s="61">
        <v>0.03</v>
      </c>
      <c r="I129" s="61">
        <v>0</v>
      </c>
      <c r="J129" s="61">
        <f t="shared" si="11"/>
        <v>5.5511151231257827E-17</v>
      </c>
      <c r="K129" s="61">
        <v>1.038</v>
      </c>
      <c r="L129" s="62">
        <v>0</v>
      </c>
    </row>
    <row r="130" spans="1:12" s="58" customFormat="1" ht="30" customHeight="1">
      <c r="A130" s="59" t="s">
        <v>284</v>
      </c>
      <c r="B130" s="70">
        <v>6.4299999999999996E-2</v>
      </c>
      <c r="C130" s="61">
        <v>6.4299999999999996E-2</v>
      </c>
      <c r="D130" s="61">
        <v>0</v>
      </c>
      <c r="E130" s="61">
        <v>0</v>
      </c>
      <c r="F130" s="61">
        <v>0</v>
      </c>
      <c r="G130" s="61">
        <v>0</v>
      </c>
      <c r="H130" s="61">
        <v>6.4299999999999996E-2</v>
      </c>
      <c r="I130" s="61">
        <v>0</v>
      </c>
      <c r="J130" s="61">
        <f t="shared" si="11"/>
        <v>0</v>
      </c>
      <c r="K130" s="61">
        <v>0</v>
      </c>
      <c r="L130" s="62">
        <v>0</v>
      </c>
    </row>
    <row r="131" spans="1:12" s="58" customFormat="1" ht="30" customHeight="1">
      <c r="A131" s="59" t="s">
        <v>285</v>
      </c>
      <c r="B131" s="70">
        <v>4.9210000000000003</v>
      </c>
      <c r="C131" s="61">
        <v>4.9210000000000003</v>
      </c>
      <c r="D131" s="61">
        <v>2.5310000000000001</v>
      </c>
      <c r="E131" s="61">
        <v>0.26489999999999997</v>
      </c>
      <c r="F131" s="61">
        <v>0.82099999999999995</v>
      </c>
      <c r="G131" s="61">
        <v>1.4E-2</v>
      </c>
      <c r="H131" s="61">
        <v>1.569</v>
      </c>
      <c r="I131" s="61">
        <v>0</v>
      </c>
      <c r="J131" s="61">
        <f>B131-D131-F131-H131-I131</f>
        <v>2.2204460492503131E-16</v>
      </c>
      <c r="K131" s="61">
        <v>3.3522099999999999</v>
      </c>
      <c r="L131" s="62">
        <v>0</v>
      </c>
    </row>
    <row r="132" spans="1:12" s="58" customFormat="1" ht="30" customHeight="1">
      <c r="A132" s="59" t="s">
        <v>286</v>
      </c>
      <c r="B132" s="70">
        <v>6.423</v>
      </c>
      <c r="C132" s="61">
        <v>6.423</v>
      </c>
      <c r="D132" s="61">
        <v>0</v>
      </c>
      <c r="E132" s="61">
        <v>0</v>
      </c>
      <c r="F132" s="61">
        <v>0</v>
      </c>
      <c r="G132" s="61">
        <v>0</v>
      </c>
      <c r="H132" s="61">
        <v>6.423</v>
      </c>
      <c r="I132" s="61">
        <v>0</v>
      </c>
      <c r="J132" s="61">
        <f t="shared" ref="J132" si="12">B132-D132-F132-H132-I132</f>
        <v>0</v>
      </c>
      <c r="K132" s="61">
        <v>0</v>
      </c>
      <c r="L132" s="62">
        <v>0</v>
      </c>
    </row>
    <row r="133" spans="1:12" s="58" customFormat="1" ht="30" customHeight="1">
      <c r="A133" s="59" t="s">
        <v>287</v>
      </c>
      <c r="B133" s="70">
        <v>3.025640000000001</v>
      </c>
      <c r="C133" s="61">
        <v>3.0256399999999997</v>
      </c>
      <c r="D133" s="61">
        <v>0</v>
      </c>
      <c r="E133" s="61">
        <v>0</v>
      </c>
      <c r="F133" s="61">
        <v>1.0201899999999999</v>
      </c>
      <c r="G133" s="61">
        <v>0.153</v>
      </c>
      <c r="H133" s="61">
        <v>2.0054500000000002</v>
      </c>
      <c r="I133" s="61">
        <v>0</v>
      </c>
      <c r="J133" s="61">
        <v>0</v>
      </c>
      <c r="K133" s="61">
        <v>1.0201899999999999</v>
      </c>
      <c r="L133" s="62">
        <v>0</v>
      </c>
    </row>
    <row r="134" spans="1:12" s="58" customFormat="1" ht="30" customHeight="1">
      <c r="A134" s="59" t="s">
        <v>288</v>
      </c>
      <c r="B134" s="61">
        <v>2.2000000000000002</v>
      </c>
      <c r="C134" s="61">
        <v>2.2000000000000002</v>
      </c>
      <c r="D134" s="61">
        <v>0</v>
      </c>
      <c r="E134" s="61">
        <v>0</v>
      </c>
      <c r="F134" s="61">
        <v>0</v>
      </c>
      <c r="G134" s="61">
        <v>0</v>
      </c>
      <c r="H134" s="61">
        <v>2.2000000000000002</v>
      </c>
      <c r="I134" s="61">
        <v>0</v>
      </c>
      <c r="J134" s="61">
        <v>0</v>
      </c>
      <c r="K134" s="61">
        <v>0</v>
      </c>
      <c r="L134" s="62">
        <v>0</v>
      </c>
    </row>
    <row r="135" spans="1:12" s="58" customFormat="1" ht="30" customHeight="1">
      <c r="A135" s="59" t="s">
        <v>289</v>
      </c>
      <c r="B135" s="61">
        <v>0.16300000000000001</v>
      </c>
      <c r="C135" s="61">
        <v>0.16300000000000001</v>
      </c>
      <c r="D135" s="61">
        <v>0</v>
      </c>
      <c r="E135" s="61">
        <v>0</v>
      </c>
      <c r="F135" s="61">
        <v>0.13500000000000001</v>
      </c>
      <c r="G135" s="61">
        <v>1E-3</v>
      </c>
      <c r="H135" s="61">
        <v>2.8000000000000001E-2</v>
      </c>
      <c r="I135" s="61">
        <v>0</v>
      </c>
      <c r="J135" s="61">
        <v>0</v>
      </c>
      <c r="K135" s="61">
        <v>0.13500000000000001</v>
      </c>
      <c r="L135" s="62">
        <v>0</v>
      </c>
    </row>
    <row r="136" spans="1:12" s="58" customFormat="1" ht="30" customHeight="1">
      <c r="A136" s="59" t="s">
        <v>290</v>
      </c>
      <c r="B136" s="61">
        <v>1.3280000000000001</v>
      </c>
      <c r="C136" s="61">
        <v>1.3280000000000001</v>
      </c>
      <c r="D136" s="61">
        <v>0</v>
      </c>
      <c r="E136" s="61">
        <v>0</v>
      </c>
      <c r="F136" s="61">
        <v>0</v>
      </c>
      <c r="G136" s="61">
        <v>0</v>
      </c>
      <c r="H136" s="61">
        <v>1.3280000000000001</v>
      </c>
      <c r="I136" s="61">
        <v>0</v>
      </c>
      <c r="J136" s="61">
        <v>0</v>
      </c>
      <c r="K136" s="61">
        <v>0</v>
      </c>
      <c r="L136" s="62">
        <v>0</v>
      </c>
    </row>
    <row r="137" spans="1:12" s="58" customFormat="1" ht="30" customHeight="1">
      <c r="A137" s="59" t="s">
        <v>291</v>
      </c>
      <c r="B137" s="61">
        <v>10.433999999999999</v>
      </c>
      <c r="C137" s="61">
        <v>10.433999999999999</v>
      </c>
      <c r="D137" s="61">
        <v>0</v>
      </c>
      <c r="E137" s="61">
        <v>0</v>
      </c>
      <c r="F137" s="61">
        <v>0</v>
      </c>
      <c r="G137" s="61">
        <v>0</v>
      </c>
      <c r="H137" s="61">
        <v>10.433999999999999</v>
      </c>
      <c r="I137" s="61">
        <v>0</v>
      </c>
      <c r="J137" s="61">
        <v>0</v>
      </c>
      <c r="K137" s="61">
        <v>0</v>
      </c>
      <c r="L137" s="62">
        <v>0</v>
      </c>
    </row>
    <row r="138" spans="1:12" s="58" customFormat="1" ht="30" customHeight="1">
      <c r="A138" s="59" t="s">
        <v>292</v>
      </c>
      <c r="B138" s="61">
        <v>4.1147</v>
      </c>
      <c r="C138" s="61">
        <v>4.1150000000000002</v>
      </c>
      <c r="D138" s="61">
        <v>0</v>
      </c>
      <c r="E138" s="61">
        <v>0</v>
      </c>
      <c r="F138" s="61">
        <v>1.587</v>
      </c>
      <c r="G138" s="61">
        <v>3.6999999999999998E-2</v>
      </c>
      <c r="H138" s="61">
        <v>2.528</v>
      </c>
      <c r="I138" s="61">
        <v>0</v>
      </c>
      <c r="J138" s="61">
        <v>-3.00000000000189E-4</v>
      </c>
      <c r="K138" s="61">
        <v>0</v>
      </c>
      <c r="L138" s="62">
        <v>0</v>
      </c>
    </row>
    <row r="139" spans="1:12" s="58" customFormat="1" ht="30" customHeight="1">
      <c r="A139" s="42" t="s">
        <v>293</v>
      </c>
      <c r="B139" s="61">
        <v>1.6120000000000001</v>
      </c>
      <c r="C139" s="61">
        <v>1.6120000000000001</v>
      </c>
      <c r="D139" s="61">
        <v>4.8000000000000001E-2</v>
      </c>
      <c r="E139" s="61">
        <v>3.0000000000000001E-3</v>
      </c>
      <c r="F139" s="61">
        <v>1.1970000000000001</v>
      </c>
      <c r="G139" s="61">
        <v>1.2999999999999999E-2</v>
      </c>
      <c r="H139" s="61">
        <v>0.36699999999999999</v>
      </c>
      <c r="I139" s="61">
        <v>0</v>
      </c>
      <c r="J139" s="61">
        <v>0</v>
      </c>
      <c r="K139" s="61">
        <v>1.2450000000000001</v>
      </c>
      <c r="L139" s="62">
        <v>1</v>
      </c>
    </row>
    <row r="140" spans="1:12" s="58" customFormat="1" ht="30" customHeight="1">
      <c r="A140" s="59" t="s">
        <v>294</v>
      </c>
      <c r="B140" s="61">
        <v>0.35</v>
      </c>
      <c r="C140" s="61">
        <v>0.35</v>
      </c>
      <c r="D140" s="61">
        <v>0</v>
      </c>
      <c r="E140" s="61">
        <v>0</v>
      </c>
      <c r="F140" s="61">
        <v>0</v>
      </c>
      <c r="G140" s="61">
        <v>0</v>
      </c>
      <c r="H140" s="61">
        <v>0.35</v>
      </c>
      <c r="I140" s="61">
        <v>0</v>
      </c>
      <c r="J140" s="61">
        <v>0</v>
      </c>
      <c r="K140" s="61">
        <v>0</v>
      </c>
      <c r="L140" s="62">
        <v>0</v>
      </c>
    </row>
    <row r="141" spans="1:12" s="58" customFormat="1" ht="30" customHeight="1">
      <c r="A141" s="59" t="s">
        <v>295</v>
      </c>
      <c r="B141" s="61">
        <v>0.58099999999999996</v>
      </c>
      <c r="C141" s="61">
        <v>0.58099999999999996</v>
      </c>
      <c r="D141" s="61">
        <v>0</v>
      </c>
      <c r="E141" s="61">
        <v>0</v>
      </c>
      <c r="F141" s="61">
        <v>0</v>
      </c>
      <c r="G141" s="61">
        <v>0</v>
      </c>
      <c r="H141" s="61">
        <v>0.58099999999999996</v>
      </c>
      <c r="I141" s="61">
        <v>0</v>
      </c>
      <c r="J141" s="61">
        <v>0</v>
      </c>
      <c r="K141" s="61">
        <v>0</v>
      </c>
      <c r="L141" s="62">
        <v>0</v>
      </c>
    </row>
    <row r="142" spans="1:12" s="58" customFormat="1" ht="30" customHeight="1">
      <c r="A142" s="59" t="s">
        <v>296</v>
      </c>
      <c r="B142" s="61">
        <v>1.2969999999999999</v>
      </c>
      <c r="C142" s="61">
        <v>1.2969999999999999</v>
      </c>
      <c r="D142" s="61">
        <v>0</v>
      </c>
      <c r="E142" s="61">
        <v>0</v>
      </c>
      <c r="F142" s="61">
        <v>0</v>
      </c>
      <c r="G142" s="61">
        <v>0</v>
      </c>
      <c r="H142" s="61">
        <v>1.2969999999999999</v>
      </c>
      <c r="I142" s="61">
        <v>0</v>
      </c>
      <c r="J142" s="61">
        <v>0</v>
      </c>
      <c r="K142" s="61">
        <v>0</v>
      </c>
      <c r="L142" s="62">
        <v>0</v>
      </c>
    </row>
    <row r="143" spans="1:12" s="58" customFormat="1" ht="30" customHeight="1">
      <c r="A143" s="59" t="s">
        <v>297</v>
      </c>
      <c r="B143" s="61">
        <v>0.71299999999999997</v>
      </c>
      <c r="C143" s="61">
        <v>0.71299999999999997</v>
      </c>
      <c r="D143" s="61">
        <v>0</v>
      </c>
      <c r="E143" s="61">
        <v>0</v>
      </c>
      <c r="F143" s="61">
        <v>0</v>
      </c>
      <c r="G143" s="61">
        <v>0</v>
      </c>
      <c r="H143" s="61">
        <v>0.71299999999999997</v>
      </c>
      <c r="I143" s="61">
        <v>0</v>
      </c>
      <c r="J143" s="61">
        <v>0</v>
      </c>
      <c r="K143" s="61">
        <v>0</v>
      </c>
      <c r="L143" s="62">
        <v>0</v>
      </c>
    </row>
    <row r="144" spans="1:12" s="58" customFormat="1" ht="30" customHeight="1">
      <c r="A144" s="59" t="s">
        <v>298</v>
      </c>
      <c r="B144" s="61">
        <v>61.2</v>
      </c>
      <c r="C144" s="61">
        <v>58.2</v>
      </c>
      <c r="D144" s="61">
        <v>0.5</v>
      </c>
      <c r="E144" s="61">
        <v>0.39</v>
      </c>
      <c r="F144" s="61">
        <v>23.6</v>
      </c>
      <c r="G144" s="61">
        <v>7.93</v>
      </c>
      <c r="H144" s="61">
        <v>34.1</v>
      </c>
      <c r="I144" s="61">
        <v>0</v>
      </c>
      <c r="J144" s="61">
        <v>3</v>
      </c>
      <c r="K144" s="61">
        <v>24.1</v>
      </c>
      <c r="L144" s="62">
        <v>0</v>
      </c>
    </row>
    <row r="145" spans="1:12" s="58" customFormat="1" ht="30" customHeight="1">
      <c r="A145" s="59" t="s">
        <v>299</v>
      </c>
      <c r="B145" s="61">
        <v>10.768000000000001</v>
      </c>
      <c r="C145" s="61">
        <v>10.768000000000001</v>
      </c>
      <c r="D145" s="61">
        <v>0</v>
      </c>
      <c r="E145" s="61">
        <v>0</v>
      </c>
      <c r="F145" s="61">
        <v>0.49</v>
      </c>
      <c r="G145" s="61">
        <v>0.49</v>
      </c>
      <c r="H145" s="61">
        <v>10.278</v>
      </c>
      <c r="I145" s="61">
        <v>0</v>
      </c>
      <c r="J145" s="61">
        <v>0</v>
      </c>
      <c r="K145" s="61">
        <v>0</v>
      </c>
      <c r="L145" s="62">
        <v>0</v>
      </c>
    </row>
    <row r="146" spans="1:12" s="58" customFormat="1" ht="30" customHeight="1">
      <c r="A146" s="59" t="s">
        <v>300</v>
      </c>
      <c r="B146" s="61">
        <v>10.920999999999999</v>
      </c>
      <c r="C146" s="61">
        <v>10.920999999999999</v>
      </c>
      <c r="D146" s="61">
        <v>4.2640000000000002</v>
      </c>
      <c r="E146" s="61">
        <v>0.25</v>
      </c>
      <c r="F146" s="61">
        <v>5.8049999999999997</v>
      </c>
      <c r="G146" s="61">
        <v>0.3</v>
      </c>
      <c r="H146" s="61">
        <v>0.85199999999999998</v>
      </c>
      <c r="I146" s="61">
        <v>0</v>
      </c>
      <c r="J146" s="61">
        <v>0</v>
      </c>
      <c r="K146" s="61">
        <v>10.069000000000001</v>
      </c>
      <c r="L146" s="62">
        <v>2</v>
      </c>
    </row>
    <row r="147" spans="1:12" s="58" customFormat="1" ht="30" customHeight="1">
      <c r="A147" s="59" t="s">
        <v>56</v>
      </c>
      <c r="B147" s="61">
        <v>3.4430000000000001</v>
      </c>
      <c r="C147" s="61">
        <v>3.4430000000000001</v>
      </c>
      <c r="D147" s="61">
        <v>1.1539999999999999</v>
      </c>
      <c r="E147" s="61">
        <v>0.23</v>
      </c>
      <c r="F147" s="61">
        <v>0.13500000000000001</v>
      </c>
      <c r="G147" s="61">
        <v>0.03</v>
      </c>
      <c r="H147" s="61">
        <v>2.1539999999999999</v>
      </c>
      <c r="I147" s="61">
        <v>0</v>
      </c>
      <c r="J147" s="61">
        <v>0</v>
      </c>
      <c r="K147" s="61">
        <v>1.2889999999999999</v>
      </c>
      <c r="L147" s="62">
        <v>0</v>
      </c>
    </row>
    <row r="148" spans="1:12" s="58" customFormat="1" ht="30" customHeight="1">
      <c r="A148" s="59" t="s">
        <v>57</v>
      </c>
      <c r="B148" s="61">
        <v>3.8519999999999999</v>
      </c>
      <c r="C148" s="61">
        <v>3.8519999999999999</v>
      </c>
      <c r="D148" s="61">
        <v>0.187</v>
      </c>
      <c r="E148" s="61">
        <v>0.187</v>
      </c>
      <c r="F148" s="61">
        <v>0.45300000000000001</v>
      </c>
      <c r="G148" s="61">
        <v>0.42699999999999999</v>
      </c>
      <c r="H148" s="61">
        <v>3.2120000000000002</v>
      </c>
      <c r="I148" s="61">
        <v>0</v>
      </c>
      <c r="J148" s="61">
        <v>0</v>
      </c>
      <c r="K148" s="61">
        <v>0.34899999999999998</v>
      </c>
      <c r="L148" s="62">
        <v>0</v>
      </c>
    </row>
    <row r="149" spans="1:12" s="58" customFormat="1" ht="30" customHeight="1">
      <c r="A149" s="59" t="s">
        <v>301</v>
      </c>
      <c r="B149" s="61">
        <v>9.8919999999999995</v>
      </c>
      <c r="C149" s="61">
        <v>9.8919999999999995</v>
      </c>
      <c r="D149" s="61">
        <v>0.621</v>
      </c>
      <c r="E149" s="61">
        <v>0.621</v>
      </c>
      <c r="F149" s="61">
        <v>2.718</v>
      </c>
      <c r="G149" s="61">
        <v>2.718</v>
      </c>
      <c r="H149" s="61">
        <v>6.5529999999999999</v>
      </c>
      <c r="I149" s="61">
        <v>0</v>
      </c>
      <c r="J149" s="61">
        <v>8.8817841970012523E-16</v>
      </c>
      <c r="K149" s="61">
        <v>0</v>
      </c>
      <c r="L149" s="62">
        <v>0</v>
      </c>
    </row>
    <row r="150" spans="1:12" s="58" customFormat="1" ht="30" customHeight="1">
      <c r="A150" s="59" t="s">
        <v>58</v>
      </c>
      <c r="B150" s="61">
        <v>0.874</v>
      </c>
      <c r="C150" s="61">
        <v>0.874</v>
      </c>
      <c r="D150" s="61">
        <v>4.9000000000000002E-2</v>
      </c>
      <c r="E150" s="61">
        <v>2E-3</v>
      </c>
      <c r="F150" s="61">
        <v>0.13700000000000001</v>
      </c>
      <c r="G150" s="61">
        <v>3.4000000000000002E-2</v>
      </c>
      <c r="H150" s="61">
        <v>0.68799999999999994</v>
      </c>
      <c r="I150" s="61">
        <v>0</v>
      </c>
      <c r="J150" s="61">
        <v>0</v>
      </c>
      <c r="K150" s="61">
        <v>0.186</v>
      </c>
      <c r="L150" s="62">
        <v>0</v>
      </c>
    </row>
    <row r="151" spans="1:12" s="58" customFormat="1" ht="30" customHeight="1">
      <c r="A151" s="59" t="s">
        <v>302</v>
      </c>
      <c r="B151" s="61">
        <v>7.625</v>
      </c>
      <c r="C151" s="61">
        <v>7.625</v>
      </c>
      <c r="D151" s="61">
        <v>8.5000000000000006E-2</v>
      </c>
      <c r="E151" s="61">
        <v>8.5000000000000006E-2</v>
      </c>
      <c r="F151" s="61">
        <v>0.67600000000000005</v>
      </c>
      <c r="G151" s="61">
        <v>0.67600000000000005</v>
      </c>
      <c r="H151" s="61">
        <v>6.8639999999999999</v>
      </c>
      <c r="I151" s="61">
        <v>0</v>
      </c>
      <c r="J151" s="61">
        <v>0</v>
      </c>
      <c r="K151" s="61">
        <v>0.76100000000000001</v>
      </c>
      <c r="L151" s="62">
        <v>0</v>
      </c>
    </row>
    <row r="152" spans="1:12" s="58" customFormat="1" ht="30" customHeight="1">
      <c r="A152" s="59" t="s">
        <v>303</v>
      </c>
      <c r="B152" s="61">
        <v>6.7729999999999997</v>
      </c>
      <c r="C152" s="61">
        <v>6.7729999999999997</v>
      </c>
      <c r="D152" s="61">
        <v>0</v>
      </c>
      <c r="E152" s="61">
        <v>0</v>
      </c>
      <c r="F152" s="61">
        <v>0</v>
      </c>
      <c r="G152" s="61">
        <v>0</v>
      </c>
      <c r="H152" s="61">
        <v>0</v>
      </c>
      <c r="I152" s="61">
        <v>6.7729999999999997</v>
      </c>
      <c r="J152" s="61">
        <v>0</v>
      </c>
      <c r="K152" s="61">
        <v>0</v>
      </c>
      <c r="L152" s="62">
        <v>0</v>
      </c>
    </row>
    <row r="153" spans="1:12" s="58" customFormat="1" ht="30" customHeight="1">
      <c r="A153" s="59" t="s">
        <v>304</v>
      </c>
      <c r="B153" s="61">
        <v>8.5759500000000006</v>
      </c>
      <c r="C153" s="61">
        <v>8.5759500000000006</v>
      </c>
      <c r="D153" s="61">
        <v>0.29699999999999999</v>
      </c>
      <c r="E153" s="61">
        <v>0.29699999999999999</v>
      </c>
      <c r="F153" s="61">
        <v>3.4423499999999998</v>
      </c>
      <c r="G153" s="61">
        <v>3.6999999999999998E-2</v>
      </c>
      <c r="H153" s="61">
        <v>4.8365999999999998</v>
      </c>
      <c r="I153" s="61">
        <v>0</v>
      </c>
      <c r="J153" s="61">
        <v>0</v>
      </c>
      <c r="K153" s="61">
        <v>0</v>
      </c>
      <c r="L153" s="62">
        <v>0</v>
      </c>
    </row>
    <row r="154" spans="1:12" s="58" customFormat="1" ht="30" customHeight="1">
      <c r="A154" s="59" t="s">
        <v>305</v>
      </c>
      <c r="B154" s="61">
        <v>0.97</v>
      </c>
      <c r="C154" s="61">
        <v>0.97</v>
      </c>
      <c r="D154" s="61">
        <v>0</v>
      </c>
      <c r="E154" s="61">
        <v>0</v>
      </c>
      <c r="F154" s="61">
        <v>0.61399999999999999</v>
      </c>
      <c r="G154" s="61">
        <v>0.61399999999999999</v>
      </c>
      <c r="H154" s="61">
        <v>0.35599999999999998</v>
      </c>
      <c r="I154" s="61">
        <v>0</v>
      </c>
      <c r="J154" s="61">
        <v>0</v>
      </c>
      <c r="K154" s="61">
        <v>0.61399999999999999</v>
      </c>
      <c r="L154" s="62">
        <v>0</v>
      </c>
    </row>
    <row r="155" spans="1:12" s="58" customFormat="1" ht="30" customHeight="1">
      <c r="A155" s="59" t="s">
        <v>306</v>
      </c>
      <c r="B155" s="61">
        <v>0.9</v>
      </c>
      <c r="C155" s="61">
        <v>0.9</v>
      </c>
      <c r="D155" s="61">
        <v>0.32300000000000001</v>
      </c>
      <c r="E155" s="61">
        <v>0.32300000000000001</v>
      </c>
      <c r="F155" s="61">
        <v>0.45800000000000002</v>
      </c>
      <c r="G155" s="61">
        <v>0.45800000000000002</v>
      </c>
      <c r="H155" s="61">
        <v>0.11899999999999999</v>
      </c>
      <c r="I155" s="61">
        <v>0</v>
      </c>
      <c r="J155" s="61">
        <v>-5.5511151231257827E-17</v>
      </c>
      <c r="K155" s="61">
        <v>0</v>
      </c>
      <c r="L155" s="62">
        <v>0</v>
      </c>
    </row>
    <row r="156" spans="1:12" s="58" customFormat="1" ht="30" customHeight="1">
      <c r="A156" s="59" t="s">
        <v>307</v>
      </c>
      <c r="B156" s="61">
        <v>3.3559999999999999</v>
      </c>
      <c r="C156" s="61">
        <v>3.3559999999999999</v>
      </c>
      <c r="D156" s="61">
        <v>0</v>
      </c>
      <c r="E156" s="61">
        <v>0</v>
      </c>
      <c r="F156" s="61">
        <v>0.76400000000000001</v>
      </c>
      <c r="G156" s="61">
        <v>1.7000000000000001E-2</v>
      </c>
      <c r="H156" s="61">
        <v>2.5920000000000001</v>
      </c>
      <c r="I156" s="61">
        <v>0</v>
      </c>
      <c r="J156" s="61">
        <v>0</v>
      </c>
      <c r="K156" s="61">
        <v>0.76400000000000001</v>
      </c>
      <c r="L156" s="62">
        <v>0</v>
      </c>
    </row>
    <row r="157" spans="1:12" s="58" customFormat="1" ht="30" customHeight="1">
      <c r="A157" s="59" t="s">
        <v>308</v>
      </c>
      <c r="B157" s="61">
        <v>10.754</v>
      </c>
      <c r="C157" s="61">
        <v>10.754</v>
      </c>
      <c r="D157" s="61">
        <v>0</v>
      </c>
      <c r="E157" s="61">
        <v>0</v>
      </c>
      <c r="F157" s="61">
        <v>0</v>
      </c>
      <c r="G157" s="61">
        <v>0</v>
      </c>
      <c r="H157" s="61">
        <v>10.754</v>
      </c>
      <c r="I157" s="61">
        <v>0</v>
      </c>
      <c r="J157" s="61">
        <v>0</v>
      </c>
      <c r="K157" s="61">
        <v>0</v>
      </c>
      <c r="L157" s="62">
        <v>0</v>
      </c>
    </row>
    <row r="158" spans="1:12" s="58" customFormat="1" ht="30" customHeight="1">
      <c r="A158" s="59" t="s">
        <v>309</v>
      </c>
      <c r="B158" s="61">
        <f>3.32587+6.1885</f>
        <v>9.5143699999999995</v>
      </c>
      <c r="C158" s="61">
        <f>B158</f>
        <v>9.5143699999999995</v>
      </c>
      <c r="D158" s="61">
        <f>1.08483+0.14295</f>
        <v>1.2277799999999999</v>
      </c>
      <c r="E158" s="61">
        <f>0.124+0.012</f>
        <v>0.13600000000000001</v>
      </c>
      <c r="F158" s="61">
        <f>1.03157+1.8682</f>
        <v>2.8997700000000002</v>
      </c>
      <c r="G158" s="61">
        <f>0.112+0.106</f>
        <v>0.218</v>
      </c>
      <c r="H158" s="61">
        <f>C158-D158-F158</f>
        <v>5.3868200000000002</v>
      </c>
      <c r="I158" s="61">
        <v>0</v>
      </c>
      <c r="J158" s="61">
        <f>B158-D158-F158-H158-I158</f>
        <v>0</v>
      </c>
      <c r="K158" s="61">
        <v>0</v>
      </c>
      <c r="L158" s="62">
        <v>0</v>
      </c>
    </row>
    <row r="159" spans="1:12" s="58" customFormat="1" ht="30" customHeight="1">
      <c r="A159" s="59" t="s">
        <v>310</v>
      </c>
      <c r="B159" s="61">
        <v>2.448</v>
      </c>
      <c r="C159" s="61">
        <v>2.448</v>
      </c>
      <c r="D159" s="61">
        <v>0</v>
      </c>
      <c r="E159" s="61">
        <v>0</v>
      </c>
      <c r="F159" s="61">
        <v>0.49</v>
      </c>
      <c r="G159" s="61">
        <v>0.32800000000000001</v>
      </c>
      <c r="H159" s="61">
        <v>1.958</v>
      </c>
      <c r="I159" s="61">
        <v>0</v>
      </c>
      <c r="J159" s="61">
        <v>0</v>
      </c>
      <c r="K159" s="61">
        <v>0.49</v>
      </c>
      <c r="L159" s="62">
        <v>0</v>
      </c>
    </row>
    <row r="160" spans="1:12" s="58" customFormat="1" ht="30" customHeight="1">
      <c r="A160" s="59" t="s">
        <v>311</v>
      </c>
      <c r="B160" s="61">
        <v>2.1</v>
      </c>
      <c r="C160" s="61">
        <v>2.1</v>
      </c>
      <c r="D160" s="61">
        <v>0.40100000000000002</v>
      </c>
      <c r="E160" s="61">
        <v>2.1999999999999999E-2</v>
      </c>
      <c r="F160" s="61">
        <v>0.377</v>
      </c>
      <c r="G160" s="61">
        <v>1.2999999999999999E-2</v>
      </c>
      <c r="H160" s="61">
        <v>1.3220000000000001</v>
      </c>
      <c r="I160" s="61">
        <v>0</v>
      </c>
      <c r="J160" s="61">
        <v>0</v>
      </c>
      <c r="K160" s="61">
        <v>0.77800000000000002</v>
      </c>
      <c r="L160" s="62">
        <v>0</v>
      </c>
    </row>
    <row r="161" spans="1:12" s="58" customFormat="1" ht="30" customHeight="1">
      <c r="A161" s="59" t="s">
        <v>59</v>
      </c>
      <c r="B161" s="61">
        <v>6.6</v>
      </c>
      <c r="C161" s="61">
        <v>5.5250000000000004</v>
      </c>
      <c r="D161" s="61">
        <v>2.1890000000000001</v>
      </c>
      <c r="E161" s="61">
        <v>2.1890000000000001</v>
      </c>
      <c r="F161" s="61">
        <v>0.505</v>
      </c>
      <c r="G161" s="61">
        <v>0.505</v>
      </c>
      <c r="H161" s="61">
        <v>2.831</v>
      </c>
      <c r="I161" s="61">
        <v>0</v>
      </c>
      <c r="J161" s="61">
        <v>1.075</v>
      </c>
      <c r="K161" s="61">
        <v>0</v>
      </c>
      <c r="L161" s="62">
        <v>0</v>
      </c>
    </row>
    <row r="162" spans="1:12" s="58" customFormat="1" ht="30" customHeight="1">
      <c r="A162" s="59" t="s">
        <v>312</v>
      </c>
      <c r="B162" s="61">
        <v>3.8159999999999998</v>
      </c>
      <c r="C162" s="61">
        <v>3.8159999999999998</v>
      </c>
      <c r="D162" s="61">
        <v>0</v>
      </c>
      <c r="E162" s="61">
        <v>0</v>
      </c>
      <c r="F162" s="61">
        <v>0</v>
      </c>
      <c r="G162" s="61">
        <v>0</v>
      </c>
      <c r="H162" s="61">
        <v>3.8159999999999998</v>
      </c>
      <c r="I162" s="61">
        <v>0</v>
      </c>
      <c r="J162" s="61">
        <v>0</v>
      </c>
      <c r="K162" s="61">
        <v>0</v>
      </c>
      <c r="L162" s="62">
        <v>0</v>
      </c>
    </row>
    <row r="163" spans="1:12" s="58" customFormat="1" ht="30" customHeight="1">
      <c r="A163" s="59" t="s">
        <v>60</v>
      </c>
      <c r="B163" s="68">
        <v>0.54700000000000004</v>
      </c>
      <c r="C163" s="68">
        <v>0.54700000000000004</v>
      </c>
      <c r="D163" s="68">
        <v>0.09</v>
      </c>
      <c r="E163" s="68">
        <v>0.09</v>
      </c>
      <c r="F163" s="68">
        <v>0.19600000000000001</v>
      </c>
      <c r="G163" s="68">
        <v>0.19600000000000001</v>
      </c>
      <c r="H163" s="68">
        <v>0.26100000000000001</v>
      </c>
      <c r="I163" s="68">
        <v>0</v>
      </c>
      <c r="J163" s="68">
        <v>0</v>
      </c>
      <c r="K163" s="68">
        <v>0</v>
      </c>
      <c r="L163" s="62">
        <v>0</v>
      </c>
    </row>
    <row r="164" spans="1:12" s="58" customFormat="1" ht="30" customHeight="1">
      <c r="A164" s="59" t="s">
        <v>313</v>
      </c>
      <c r="B164" s="61">
        <v>0.29299999999999998</v>
      </c>
      <c r="C164" s="61">
        <v>0.29299999999999998</v>
      </c>
      <c r="D164" s="61">
        <v>0</v>
      </c>
      <c r="E164" s="61">
        <v>0</v>
      </c>
      <c r="F164" s="61">
        <v>0.1</v>
      </c>
      <c r="G164" s="61">
        <v>1E-3</v>
      </c>
      <c r="H164" s="61">
        <v>0.193</v>
      </c>
      <c r="I164" s="61">
        <v>0</v>
      </c>
      <c r="J164" s="61">
        <v>0</v>
      </c>
      <c r="K164" s="61">
        <v>0</v>
      </c>
      <c r="L164" s="62">
        <v>0</v>
      </c>
    </row>
    <row r="165" spans="1:12" s="58" customFormat="1" ht="30" customHeight="1">
      <c r="A165" s="59" t="s">
        <v>314</v>
      </c>
      <c r="B165" s="61">
        <v>12.829000000000001</v>
      </c>
      <c r="C165" s="61">
        <v>12.829000000000001</v>
      </c>
      <c r="D165" s="61">
        <v>4.6150000000000002</v>
      </c>
      <c r="E165" s="61">
        <v>4.6150000000000002</v>
      </c>
      <c r="F165" s="61">
        <v>5.0049999999999999</v>
      </c>
      <c r="G165" s="61">
        <v>5.0049999999999999</v>
      </c>
      <c r="H165" s="61">
        <v>3.2090000000000001</v>
      </c>
      <c r="I165" s="61">
        <v>0</v>
      </c>
      <c r="J165" s="61">
        <v>0</v>
      </c>
      <c r="K165" s="61">
        <v>0</v>
      </c>
      <c r="L165" s="62">
        <v>0</v>
      </c>
    </row>
    <row r="166" spans="1:12" s="58" customFormat="1" ht="30" customHeight="1">
      <c r="A166" s="59" t="s">
        <v>315</v>
      </c>
      <c r="B166" s="61">
        <v>2.7090000000000001</v>
      </c>
      <c r="C166" s="61">
        <v>2.7090000000000001</v>
      </c>
      <c r="D166" s="61">
        <v>0</v>
      </c>
      <c r="E166" s="61">
        <v>0</v>
      </c>
      <c r="F166" s="61">
        <v>0</v>
      </c>
      <c r="G166" s="61">
        <v>0</v>
      </c>
      <c r="H166" s="61">
        <v>2.7090000000000001</v>
      </c>
      <c r="I166" s="61">
        <v>0</v>
      </c>
      <c r="J166" s="61">
        <v>0</v>
      </c>
      <c r="K166" s="61">
        <v>0</v>
      </c>
      <c r="L166" s="62">
        <v>0</v>
      </c>
    </row>
    <row r="167" spans="1:12" s="58" customFormat="1" ht="30" customHeight="1">
      <c r="A167" s="59" t="s">
        <v>316</v>
      </c>
      <c r="B167" s="61">
        <v>1.0740000000000001</v>
      </c>
      <c r="C167" s="61">
        <v>1.0740000000000001</v>
      </c>
      <c r="D167" s="61">
        <v>0.214</v>
      </c>
      <c r="E167" s="61">
        <v>1.2999999999999999E-2</v>
      </c>
      <c r="F167" s="61">
        <v>0</v>
      </c>
      <c r="G167" s="61">
        <v>0</v>
      </c>
      <c r="H167" s="61">
        <v>0.86</v>
      </c>
      <c r="I167" s="61">
        <v>0</v>
      </c>
      <c r="J167" s="61">
        <v>0</v>
      </c>
      <c r="K167" s="61">
        <v>0</v>
      </c>
      <c r="L167" s="62">
        <v>0</v>
      </c>
    </row>
    <row r="168" spans="1:12" s="58" customFormat="1" ht="30" customHeight="1">
      <c r="A168" s="59" t="s">
        <v>317</v>
      </c>
      <c r="B168" s="61">
        <v>0.27500000000000002</v>
      </c>
      <c r="C168" s="61">
        <v>0.27500000000000002</v>
      </c>
      <c r="D168" s="61">
        <v>0</v>
      </c>
      <c r="E168" s="61">
        <v>0</v>
      </c>
      <c r="F168" s="61">
        <v>0</v>
      </c>
      <c r="G168" s="61">
        <v>0</v>
      </c>
      <c r="H168" s="61">
        <v>0.27500000000000002</v>
      </c>
      <c r="I168" s="61">
        <v>0</v>
      </c>
      <c r="J168" s="61">
        <v>0</v>
      </c>
      <c r="K168" s="61">
        <v>0</v>
      </c>
      <c r="L168" s="62">
        <v>0</v>
      </c>
    </row>
    <row r="169" spans="1:12" s="58" customFormat="1" ht="30" customHeight="1">
      <c r="A169" s="59" t="s">
        <v>318</v>
      </c>
      <c r="B169" s="61">
        <v>0.55700000000000005</v>
      </c>
      <c r="C169" s="61">
        <v>0.55700000000000005</v>
      </c>
      <c r="D169" s="61">
        <v>5.0000000000000001E-3</v>
      </c>
      <c r="E169" s="61">
        <v>4.9500000000000004E-3</v>
      </c>
      <c r="F169" s="61">
        <v>0.55200000000000005</v>
      </c>
      <c r="G169" s="61">
        <v>0.55164999999999997</v>
      </c>
      <c r="H169" s="61">
        <v>0</v>
      </c>
      <c r="I169" s="61">
        <v>0</v>
      </c>
      <c r="J169" s="61">
        <v>0</v>
      </c>
      <c r="K169" s="61">
        <v>0</v>
      </c>
      <c r="L169" s="62">
        <v>0</v>
      </c>
    </row>
    <row r="170" spans="1:12" s="58" customFormat="1" ht="30" customHeight="1">
      <c r="A170" s="59" t="s">
        <v>319</v>
      </c>
      <c r="B170" s="61">
        <v>0.60299999999999998</v>
      </c>
      <c r="C170" s="61">
        <f>D170+F170+H170+I170</f>
        <v>0.60299999999999998</v>
      </c>
      <c r="D170" s="61">
        <v>0.10199999999999999</v>
      </c>
      <c r="E170" s="61">
        <v>0.10178</v>
      </c>
      <c r="F170" s="61">
        <v>9.6000000000000002E-2</v>
      </c>
      <c r="G170" s="61">
        <v>1E-3</v>
      </c>
      <c r="H170" s="61">
        <v>0.40500000000000003</v>
      </c>
      <c r="I170" s="61">
        <v>0</v>
      </c>
      <c r="J170" s="61">
        <v>0</v>
      </c>
      <c r="K170" s="61">
        <v>0</v>
      </c>
      <c r="L170" s="62">
        <v>0</v>
      </c>
    </row>
    <row r="171" spans="1:12" s="58" customFormat="1" ht="30" customHeight="1">
      <c r="A171" s="59" t="s">
        <v>320</v>
      </c>
      <c r="B171" s="61">
        <v>0.79600000000000004</v>
      </c>
      <c r="C171" s="61">
        <v>0.79600000000000004</v>
      </c>
      <c r="D171" s="61">
        <v>0</v>
      </c>
      <c r="E171" s="61">
        <v>0</v>
      </c>
      <c r="F171" s="61">
        <v>0.70399999999999996</v>
      </c>
      <c r="G171" s="61">
        <v>0.70399999999999996</v>
      </c>
      <c r="H171" s="61">
        <v>9.1999999999999998E-2</v>
      </c>
      <c r="I171" s="61">
        <v>0</v>
      </c>
      <c r="J171" s="61">
        <v>0</v>
      </c>
      <c r="K171" s="61">
        <v>0</v>
      </c>
      <c r="L171" s="62">
        <v>0</v>
      </c>
    </row>
    <row r="172" spans="1:12" s="58" customFormat="1" ht="30" customHeight="1">
      <c r="A172" s="59" t="s">
        <v>321</v>
      </c>
      <c r="B172" s="61">
        <v>0.39579999999999999</v>
      </c>
      <c r="C172" s="61">
        <v>0.39579999999999999</v>
      </c>
      <c r="D172" s="61">
        <v>0.16500000000000001</v>
      </c>
      <c r="E172" s="61">
        <v>0.13800000000000001</v>
      </c>
      <c r="F172" s="61">
        <v>9.2799999999999994E-2</v>
      </c>
      <c r="G172" s="61">
        <v>3.0000000000000001E-3</v>
      </c>
      <c r="H172" s="61">
        <v>0.13800000000000001</v>
      </c>
      <c r="I172" s="61">
        <v>0</v>
      </c>
      <c r="J172" s="61">
        <v>0</v>
      </c>
      <c r="K172" s="61">
        <v>0</v>
      </c>
      <c r="L172" s="62">
        <v>0</v>
      </c>
    </row>
    <row r="173" spans="1:12" s="58" customFormat="1" ht="30" customHeight="1">
      <c r="A173" s="59" t="s">
        <v>322</v>
      </c>
      <c r="B173" s="61">
        <v>0.191</v>
      </c>
      <c r="C173" s="61">
        <v>0.191</v>
      </c>
      <c r="D173" s="61">
        <v>0.157</v>
      </c>
      <c r="E173" s="61">
        <v>0.14099999999999999</v>
      </c>
      <c r="F173" s="61">
        <v>1.7999999999999999E-2</v>
      </c>
      <c r="G173" s="61">
        <v>1.7999999999999999E-2</v>
      </c>
      <c r="H173" s="61">
        <v>1.6E-2</v>
      </c>
      <c r="I173" s="61">
        <v>0</v>
      </c>
      <c r="J173" s="61">
        <v>0</v>
      </c>
      <c r="K173" s="61">
        <v>0.17499999999999999</v>
      </c>
      <c r="L173" s="62">
        <v>0</v>
      </c>
    </row>
    <row r="174" spans="1:12" s="58" customFormat="1" ht="30" customHeight="1">
      <c r="A174" s="30" t="s">
        <v>323</v>
      </c>
      <c r="B174" s="61">
        <v>1.556</v>
      </c>
      <c r="C174" s="61">
        <v>1.516</v>
      </c>
      <c r="D174" s="61">
        <v>0.85</v>
      </c>
      <c r="E174" s="61">
        <v>0.85</v>
      </c>
      <c r="F174" s="61">
        <v>0</v>
      </c>
      <c r="G174" s="61">
        <v>0</v>
      </c>
      <c r="H174" s="61">
        <v>0.66600000000000004</v>
      </c>
      <c r="I174" s="61">
        <v>0</v>
      </c>
      <c r="J174" s="61">
        <v>0.04</v>
      </c>
      <c r="K174" s="61">
        <v>0</v>
      </c>
      <c r="L174" s="62">
        <v>0</v>
      </c>
    </row>
    <row r="175" spans="1:12" s="58" customFormat="1" ht="30" customHeight="1">
      <c r="A175" s="59" t="s">
        <v>324</v>
      </c>
      <c r="B175" s="61">
        <v>4.12</v>
      </c>
      <c r="C175" s="61">
        <v>4.12</v>
      </c>
      <c r="D175" s="61">
        <v>0</v>
      </c>
      <c r="E175" s="61">
        <v>0</v>
      </c>
      <c r="F175" s="61">
        <v>0</v>
      </c>
      <c r="G175" s="61">
        <v>0</v>
      </c>
      <c r="H175" s="61">
        <v>4.12</v>
      </c>
      <c r="I175" s="61">
        <v>0</v>
      </c>
      <c r="J175" s="61">
        <v>0</v>
      </c>
      <c r="K175" s="61">
        <v>0</v>
      </c>
      <c r="L175" s="62">
        <v>0</v>
      </c>
    </row>
    <row r="176" spans="1:12" s="58" customFormat="1" ht="30" customHeight="1">
      <c r="A176" s="59" t="s">
        <v>61</v>
      </c>
      <c r="B176" s="61">
        <v>38.478000000000002</v>
      </c>
      <c r="C176" s="61">
        <f>B176</f>
        <v>38.478000000000002</v>
      </c>
      <c r="D176" s="61">
        <v>9.6639999999999997</v>
      </c>
      <c r="E176" s="61">
        <v>1.0900000000000001</v>
      </c>
      <c r="F176" s="61">
        <v>9.9849999999999994</v>
      </c>
      <c r="G176" s="61">
        <v>0.61</v>
      </c>
      <c r="H176" s="61">
        <f>B176-D176-F176</f>
        <v>18.829000000000001</v>
      </c>
      <c r="I176" s="61">
        <v>0</v>
      </c>
      <c r="J176" s="61">
        <v>0</v>
      </c>
      <c r="K176" s="61">
        <v>0</v>
      </c>
      <c r="L176" s="62">
        <v>0</v>
      </c>
    </row>
    <row r="177" spans="1:12" s="58" customFormat="1" ht="30" customHeight="1">
      <c r="A177" s="59" t="s">
        <v>325</v>
      </c>
      <c r="B177" s="61">
        <v>42.222000000000001</v>
      </c>
      <c r="C177" s="61">
        <v>38.101999999999997</v>
      </c>
      <c r="D177" s="61">
        <v>0.875</v>
      </c>
      <c r="E177" s="61">
        <v>0.77200000000000002</v>
      </c>
      <c r="F177" s="61">
        <v>17.004999999999999</v>
      </c>
      <c r="G177" s="61">
        <v>10.18</v>
      </c>
      <c r="H177" s="61">
        <v>13.946999999999999</v>
      </c>
      <c r="I177" s="61">
        <v>6.2750000000000004</v>
      </c>
      <c r="J177" s="61">
        <v>4.12</v>
      </c>
      <c r="K177" s="61">
        <v>9.5020000000000007</v>
      </c>
      <c r="L177" s="62">
        <v>0</v>
      </c>
    </row>
    <row r="178" spans="1:12" s="58" customFormat="1" ht="30" customHeight="1">
      <c r="A178" s="59" t="s">
        <v>326</v>
      </c>
      <c r="B178" s="61">
        <v>11.593</v>
      </c>
      <c r="C178" s="61">
        <v>11.593</v>
      </c>
      <c r="D178" s="61">
        <v>1.4970000000000001</v>
      </c>
      <c r="E178" s="61">
        <v>0.35899999999999999</v>
      </c>
      <c r="F178" s="61">
        <v>4.1639999999999997</v>
      </c>
      <c r="G178" s="61">
        <v>1.0029999999999999</v>
      </c>
      <c r="H178" s="61">
        <v>5.9320000000000004</v>
      </c>
      <c r="I178" s="61">
        <v>0</v>
      </c>
      <c r="J178" s="61">
        <v>0</v>
      </c>
      <c r="K178" s="61">
        <v>0</v>
      </c>
      <c r="L178" s="62">
        <v>0</v>
      </c>
    </row>
    <row r="179" spans="1:12" s="58" customFormat="1" ht="30" customHeight="1">
      <c r="A179" s="59" t="s">
        <v>63</v>
      </c>
      <c r="B179" s="61">
        <v>12.113</v>
      </c>
      <c r="C179" s="61">
        <f>B179</f>
        <v>12.113</v>
      </c>
      <c r="D179" s="61">
        <v>6.1130000000000004</v>
      </c>
      <c r="E179" s="61">
        <v>3.8690000000000002</v>
      </c>
      <c r="F179" s="61">
        <v>3.0990000000000002</v>
      </c>
      <c r="G179" s="61">
        <v>1.0129999999999999</v>
      </c>
      <c r="H179" s="61">
        <v>2.9009999999999998</v>
      </c>
      <c r="I179" s="61">
        <v>0</v>
      </c>
      <c r="J179" s="61">
        <v>0</v>
      </c>
      <c r="K179" s="61">
        <v>6.4</v>
      </c>
      <c r="L179" s="62">
        <v>0</v>
      </c>
    </row>
    <row r="180" spans="1:12" s="58" customFormat="1" ht="30" customHeight="1">
      <c r="A180" s="59" t="s">
        <v>64</v>
      </c>
      <c r="B180" s="61">
        <v>32.984000000000002</v>
      </c>
      <c r="C180" s="61">
        <v>32.984000000000002</v>
      </c>
      <c r="D180" s="61">
        <v>0</v>
      </c>
      <c r="E180" s="61">
        <v>0</v>
      </c>
      <c r="F180" s="61">
        <v>0.51200000000000001</v>
      </c>
      <c r="G180" s="61">
        <v>0.51200000000000001</v>
      </c>
      <c r="H180" s="61">
        <f>C180-F180</f>
        <v>32.472000000000001</v>
      </c>
      <c r="I180" s="61">
        <v>0</v>
      </c>
      <c r="J180" s="61">
        <v>0</v>
      </c>
      <c r="K180" s="61">
        <v>0.51200000000000001</v>
      </c>
      <c r="L180" s="62">
        <v>0</v>
      </c>
    </row>
    <row r="181" spans="1:12" s="58" customFormat="1" ht="30" customHeight="1">
      <c r="A181" s="59" t="s">
        <v>65</v>
      </c>
      <c r="B181" s="61">
        <v>0.27589999999999998</v>
      </c>
      <c r="C181" s="61">
        <v>0.27589999999999998</v>
      </c>
      <c r="D181" s="61">
        <v>7.1999999999999995E-2</v>
      </c>
      <c r="E181" s="61">
        <v>7.1999999999999995E-2</v>
      </c>
      <c r="F181" s="61">
        <v>0</v>
      </c>
      <c r="G181" s="61">
        <v>0</v>
      </c>
      <c r="H181" s="61">
        <v>0.2039</v>
      </c>
      <c r="I181" s="61">
        <v>0</v>
      </c>
      <c r="J181" s="61">
        <v>0</v>
      </c>
      <c r="K181" s="61">
        <v>7.1999999999999995E-2</v>
      </c>
      <c r="L181" s="62">
        <v>0</v>
      </c>
    </row>
    <row r="182" spans="1:12" s="58" customFormat="1" ht="30" customHeight="1">
      <c r="A182" s="59" t="s">
        <v>327</v>
      </c>
      <c r="B182" s="61">
        <v>0.47</v>
      </c>
      <c r="C182" s="61">
        <v>0.47</v>
      </c>
      <c r="D182" s="61">
        <v>0.157</v>
      </c>
      <c r="E182" s="61">
        <v>0.157</v>
      </c>
      <c r="F182" s="61">
        <v>0.28499999999999998</v>
      </c>
      <c r="G182" s="61">
        <v>0.28499999999999998</v>
      </c>
      <c r="H182" s="61">
        <v>2.8000000000000001E-2</v>
      </c>
      <c r="I182" s="61">
        <v>0</v>
      </c>
      <c r="J182" s="61">
        <v>0</v>
      </c>
      <c r="K182" s="61">
        <v>0.442</v>
      </c>
      <c r="L182" s="62">
        <v>0</v>
      </c>
    </row>
    <row r="183" spans="1:12" s="58" customFormat="1" ht="30" customHeight="1">
      <c r="A183" s="59" t="s">
        <v>328</v>
      </c>
      <c r="B183" s="61">
        <v>7</v>
      </c>
      <c r="C183" s="61">
        <v>6.9</v>
      </c>
      <c r="D183" s="61">
        <v>0</v>
      </c>
      <c r="E183" s="61">
        <v>0</v>
      </c>
      <c r="F183" s="61">
        <v>0</v>
      </c>
      <c r="G183" s="61">
        <v>0</v>
      </c>
      <c r="H183" s="61">
        <v>6.9</v>
      </c>
      <c r="I183" s="61">
        <v>0</v>
      </c>
      <c r="J183" s="61">
        <v>0.1</v>
      </c>
      <c r="K183" s="61">
        <v>0.1</v>
      </c>
      <c r="L183" s="62">
        <v>0</v>
      </c>
    </row>
    <row r="184" spans="1:12" s="58" customFormat="1" ht="30" customHeight="1">
      <c r="A184" s="59" t="s">
        <v>329</v>
      </c>
      <c r="B184" s="61">
        <v>9.6039999999999992</v>
      </c>
      <c r="C184" s="61">
        <v>9.6039999999999992</v>
      </c>
      <c r="D184" s="61">
        <v>2.4E-2</v>
      </c>
      <c r="E184" s="61">
        <v>1E-3</v>
      </c>
      <c r="F184" s="61">
        <v>2.33</v>
      </c>
      <c r="G184" s="61">
        <v>2.4E-2</v>
      </c>
      <c r="H184" s="61">
        <v>7.25</v>
      </c>
      <c r="I184" s="61">
        <v>0</v>
      </c>
      <c r="J184" s="61">
        <f t="shared" ref="J184:J185" si="13">B184-D184-F184-H184-I184</f>
        <v>0</v>
      </c>
      <c r="K184" s="61">
        <v>0</v>
      </c>
      <c r="L184" s="62">
        <v>0</v>
      </c>
    </row>
    <row r="185" spans="1:12" s="58" customFormat="1" ht="30" customHeight="1">
      <c r="A185" s="59" t="s">
        <v>330</v>
      </c>
      <c r="B185" s="61">
        <v>8.3919999999999995</v>
      </c>
      <c r="C185" s="61">
        <v>8.3919999999999995</v>
      </c>
      <c r="D185" s="61">
        <v>0.313</v>
      </c>
      <c r="E185" s="61">
        <v>0.03</v>
      </c>
      <c r="F185" s="61">
        <v>4.6580000000000004</v>
      </c>
      <c r="G185" s="61">
        <v>0.54400000000000004</v>
      </c>
      <c r="H185" s="61">
        <v>3.4209999999999998</v>
      </c>
      <c r="I185" s="61">
        <v>0</v>
      </c>
      <c r="J185" s="61">
        <f t="shared" si="13"/>
        <v>-1.3322676295501878E-15</v>
      </c>
      <c r="K185" s="61">
        <v>4.9710000000000001</v>
      </c>
      <c r="L185" s="62">
        <v>0</v>
      </c>
    </row>
    <row r="186" spans="1:12" s="58" customFormat="1" ht="30" customHeight="1">
      <c r="A186" s="59" t="s">
        <v>331</v>
      </c>
      <c r="B186" s="61">
        <v>1.2689999999999999</v>
      </c>
      <c r="C186" s="61">
        <v>1.2689999999999999</v>
      </c>
      <c r="D186" s="61">
        <v>0</v>
      </c>
      <c r="E186" s="61">
        <v>0</v>
      </c>
      <c r="F186" s="61">
        <v>0</v>
      </c>
      <c r="G186" s="61">
        <v>0</v>
      </c>
      <c r="H186" s="61">
        <v>1.2689999999999999</v>
      </c>
      <c r="I186" s="61">
        <v>0</v>
      </c>
      <c r="J186" s="61">
        <v>0</v>
      </c>
      <c r="K186" s="61">
        <v>0</v>
      </c>
      <c r="L186" s="62">
        <v>0</v>
      </c>
    </row>
    <row r="187" spans="1:12" s="58" customFormat="1" ht="30" customHeight="1">
      <c r="A187" s="59" t="s">
        <v>332</v>
      </c>
      <c r="B187" s="61">
        <v>1.125</v>
      </c>
      <c r="C187" s="61">
        <v>1.125</v>
      </c>
      <c r="D187" s="61">
        <v>0</v>
      </c>
      <c r="E187" s="61">
        <v>0</v>
      </c>
      <c r="F187" s="61">
        <v>0.22900000000000001</v>
      </c>
      <c r="G187" s="61">
        <v>5.8999999999999997E-2</v>
      </c>
      <c r="H187" s="61">
        <v>0.89600000000000002</v>
      </c>
      <c r="I187" s="61">
        <v>0</v>
      </c>
      <c r="J187" s="61">
        <v>0</v>
      </c>
      <c r="K187" s="61">
        <v>0.22900000000000001</v>
      </c>
      <c r="L187" s="62">
        <v>0</v>
      </c>
    </row>
    <row r="188" spans="1:12" s="58" customFormat="1" ht="30" customHeight="1">
      <c r="A188" s="42" t="s">
        <v>333</v>
      </c>
      <c r="B188" s="61">
        <v>7.09267</v>
      </c>
      <c r="C188" s="61">
        <v>7.09267</v>
      </c>
      <c r="D188" s="61">
        <v>3.3104300000000002</v>
      </c>
      <c r="E188" s="61">
        <v>1.2541899999999999</v>
      </c>
      <c r="F188" s="61">
        <v>3.2000000000000001E-2</v>
      </c>
      <c r="G188" s="61">
        <v>6.0000000000000001E-3</v>
      </c>
      <c r="H188" s="61">
        <f>C188-D188-F188</f>
        <v>3.7502399999999998</v>
      </c>
      <c r="I188" s="61">
        <v>0</v>
      </c>
      <c r="J188" s="61">
        <v>0</v>
      </c>
      <c r="K188" s="61">
        <v>2.7947199999999999</v>
      </c>
      <c r="L188" s="62">
        <v>0</v>
      </c>
    </row>
    <row r="189" spans="1:12" s="58" customFormat="1" ht="30" customHeight="1">
      <c r="A189" s="59" t="s">
        <v>334</v>
      </c>
      <c r="B189" s="61">
        <v>1.3879999999999999</v>
      </c>
      <c r="C189" s="61">
        <v>1.3879999999999999</v>
      </c>
      <c r="D189" s="61">
        <v>0</v>
      </c>
      <c r="E189" s="61">
        <v>0</v>
      </c>
      <c r="F189" s="61">
        <v>4.1000000000000002E-2</v>
      </c>
      <c r="G189" s="61">
        <v>4.1000000000000002E-2</v>
      </c>
      <c r="H189" s="61">
        <v>1.347</v>
      </c>
      <c r="I189" s="61">
        <v>0</v>
      </c>
      <c r="J189" s="61">
        <v>0</v>
      </c>
      <c r="K189" s="61">
        <v>0</v>
      </c>
      <c r="L189" s="62">
        <v>0</v>
      </c>
    </row>
    <row r="190" spans="1:12" s="58" customFormat="1" ht="30" customHeight="1">
      <c r="A190" s="59" t="s">
        <v>335</v>
      </c>
      <c r="B190" s="61">
        <v>20.896999999999998</v>
      </c>
      <c r="C190" s="61">
        <v>19.465</v>
      </c>
      <c r="D190" s="61">
        <v>1.6859999999999999</v>
      </c>
      <c r="E190" s="61">
        <v>1.5489999999999999</v>
      </c>
      <c r="F190" s="61">
        <v>8.5340000000000007</v>
      </c>
      <c r="G190" s="61">
        <v>8.4640000000000004</v>
      </c>
      <c r="H190" s="61">
        <v>4.077</v>
      </c>
      <c r="I190" s="61">
        <f>5.168</f>
        <v>5.1680000000000001</v>
      </c>
      <c r="J190" s="61">
        <f>B190-D190-F190-H190-I190</f>
        <v>1.4319999999999977</v>
      </c>
      <c r="K190" s="61">
        <v>0</v>
      </c>
      <c r="L190" s="62">
        <v>0</v>
      </c>
    </row>
    <row r="191" spans="1:12" s="58" customFormat="1" ht="30" customHeight="1">
      <c r="A191" s="59" t="s">
        <v>336</v>
      </c>
      <c r="B191" s="61">
        <v>7.6</v>
      </c>
      <c r="C191" s="61">
        <v>7.6</v>
      </c>
      <c r="D191" s="61">
        <v>2.9</v>
      </c>
      <c r="E191" s="61">
        <v>0.04</v>
      </c>
      <c r="F191" s="61">
        <v>3.4</v>
      </c>
      <c r="G191" s="61">
        <v>0.06</v>
      </c>
      <c r="H191" s="61">
        <v>1.3</v>
      </c>
      <c r="I191" s="61">
        <v>0</v>
      </c>
      <c r="J191" s="61">
        <v>-6.6613381477509392E-16</v>
      </c>
      <c r="K191" s="61">
        <v>5.95</v>
      </c>
      <c r="L191" s="82">
        <v>0</v>
      </c>
    </row>
    <row r="192" spans="1:12" s="58" customFormat="1" ht="30" customHeight="1">
      <c r="A192" s="59" t="s">
        <v>337</v>
      </c>
      <c r="B192" s="61">
        <v>11.893000000000001</v>
      </c>
      <c r="C192" s="61">
        <v>11.893000000000001</v>
      </c>
      <c r="D192" s="61">
        <v>0.41399999999999998</v>
      </c>
      <c r="E192" s="61">
        <v>1.4999999999999999E-2</v>
      </c>
      <c r="F192" s="61">
        <v>7.3999999999999996E-2</v>
      </c>
      <c r="G192" s="61">
        <v>2E-3</v>
      </c>
      <c r="H192" s="61">
        <v>11.404999999999999</v>
      </c>
      <c r="I192" s="61">
        <v>0</v>
      </c>
      <c r="J192" s="61">
        <v>0</v>
      </c>
      <c r="K192" s="61">
        <v>0</v>
      </c>
      <c r="L192" s="62">
        <v>0</v>
      </c>
    </row>
    <row r="193" spans="1:12" s="58" customFormat="1" ht="30" customHeight="1">
      <c r="A193" s="59" t="s">
        <v>338</v>
      </c>
      <c r="B193" s="61">
        <v>3.6909999999999998</v>
      </c>
      <c r="C193" s="61">
        <v>1.2549999999999999</v>
      </c>
      <c r="D193" s="61">
        <v>0</v>
      </c>
      <c r="E193" s="61">
        <v>0</v>
      </c>
      <c r="F193" s="61">
        <v>0</v>
      </c>
      <c r="G193" s="61">
        <v>0</v>
      </c>
      <c r="H193" s="61">
        <v>1.2549999999999999</v>
      </c>
      <c r="I193" s="61">
        <v>0</v>
      </c>
      <c r="J193" s="61">
        <v>2.4359999999999999</v>
      </c>
      <c r="K193" s="61">
        <v>0</v>
      </c>
      <c r="L193" s="62">
        <v>0</v>
      </c>
    </row>
    <row r="194" spans="1:12" s="58" customFormat="1" ht="30" customHeight="1">
      <c r="A194" s="59" t="s">
        <v>339</v>
      </c>
      <c r="B194" s="61">
        <v>4.18</v>
      </c>
      <c r="C194" s="61">
        <v>4.18</v>
      </c>
      <c r="D194" s="61">
        <v>1.335</v>
      </c>
      <c r="E194" s="61">
        <v>0.28899999999999998</v>
      </c>
      <c r="F194" s="61">
        <v>1.98</v>
      </c>
      <c r="G194" s="61">
        <v>0.127</v>
      </c>
      <c r="H194" s="61">
        <v>0.86499999999999999</v>
      </c>
      <c r="I194" s="61">
        <v>0</v>
      </c>
      <c r="J194" s="61">
        <v>0</v>
      </c>
      <c r="K194" s="61">
        <v>0</v>
      </c>
      <c r="L194" s="62">
        <v>0</v>
      </c>
    </row>
    <row r="195" spans="1:12" s="58" customFormat="1" ht="30" customHeight="1">
      <c r="A195" s="59" t="s">
        <v>340</v>
      </c>
      <c r="B195" s="61">
        <v>2.786</v>
      </c>
      <c r="C195" s="61">
        <v>2.786</v>
      </c>
      <c r="D195" s="61">
        <v>0.32100000000000001</v>
      </c>
      <c r="E195" s="61">
        <v>0.114</v>
      </c>
      <c r="F195" s="61">
        <v>2.109</v>
      </c>
      <c r="G195" s="61">
        <v>0.151</v>
      </c>
      <c r="H195" s="61">
        <v>0.35599999999999998</v>
      </c>
      <c r="I195" s="61">
        <v>0</v>
      </c>
      <c r="J195" s="61">
        <v>0</v>
      </c>
      <c r="K195" s="61">
        <v>2.4300000000000002</v>
      </c>
      <c r="L195" s="62">
        <v>4</v>
      </c>
    </row>
    <row r="196" spans="1:12" s="58" customFormat="1" ht="30" customHeight="1">
      <c r="A196" s="59" t="s">
        <v>341</v>
      </c>
      <c r="B196" s="61">
        <v>9.4269999999999996</v>
      </c>
      <c r="C196" s="61">
        <v>8.5869999999999997</v>
      </c>
      <c r="D196" s="61">
        <v>0</v>
      </c>
      <c r="E196" s="61">
        <v>0</v>
      </c>
      <c r="F196" s="61">
        <v>0</v>
      </c>
      <c r="G196" s="61">
        <v>0</v>
      </c>
      <c r="H196" s="61">
        <v>8.5869999999999997</v>
      </c>
      <c r="I196" s="61">
        <v>0</v>
      </c>
      <c r="J196" s="61">
        <v>0.83999999999999986</v>
      </c>
      <c r="K196" s="61">
        <v>0</v>
      </c>
      <c r="L196" s="62">
        <v>0</v>
      </c>
    </row>
    <row r="197" spans="1:12" s="58" customFormat="1" ht="30" customHeight="1">
      <c r="A197" s="59" t="s">
        <v>342</v>
      </c>
      <c r="B197" s="61">
        <v>5.8729999999999993</v>
      </c>
      <c r="C197" s="61">
        <v>5.8729999999999993</v>
      </c>
      <c r="D197" s="61">
        <v>1.4040000000000001</v>
      </c>
      <c r="E197" s="61">
        <v>3.2000000000000001E-2</v>
      </c>
      <c r="F197" s="61">
        <v>3.3820000000000001</v>
      </c>
      <c r="G197" s="61">
        <v>5.3999999999999999E-2</v>
      </c>
      <c r="H197" s="61">
        <v>1.087</v>
      </c>
      <c r="I197" s="61">
        <v>0</v>
      </c>
      <c r="J197" s="61">
        <v>0</v>
      </c>
      <c r="K197" s="61">
        <v>0</v>
      </c>
      <c r="L197" s="62">
        <v>0</v>
      </c>
    </row>
    <row r="198" spans="1:12" s="58" customFormat="1" ht="30" customHeight="1">
      <c r="A198" s="59" t="s">
        <v>343</v>
      </c>
      <c r="B198" s="61">
        <v>1.62584</v>
      </c>
      <c r="C198" s="61">
        <v>1.62584</v>
      </c>
      <c r="D198" s="61">
        <v>0.10879999999999999</v>
      </c>
      <c r="E198" s="61">
        <v>1E-3</v>
      </c>
      <c r="F198" s="61">
        <v>0</v>
      </c>
      <c r="G198" s="61">
        <v>0</v>
      </c>
      <c r="H198" s="61">
        <v>1.5170399999999999</v>
      </c>
      <c r="I198" s="61">
        <v>0</v>
      </c>
      <c r="J198" s="61">
        <v>0</v>
      </c>
      <c r="K198" s="61">
        <v>0.10879999999999999</v>
      </c>
      <c r="L198" s="62">
        <v>0</v>
      </c>
    </row>
    <row r="199" spans="1:12" s="58" customFormat="1" ht="30" customHeight="1">
      <c r="A199" s="59" t="s">
        <v>344</v>
      </c>
      <c r="B199" s="61">
        <v>1.5293000000000001</v>
      </c>
      <c r="C199" s="61">
        <v>1.5293000000000001</v>
      </c>
      <c r="D199" s="61">
        <v>0</v>
      </c>
      <c r="E199" s="61">
        <v>0</v>
      </c>
      <c r="F199" s="61">
        <v>0.46589999999999998</v>
      </c>
      <c r="G199" s="61">
        <v>0.01</v>
      </c>
      <c r="H199" s="61">
        <v>1.0633999999999999</v>
      </c>
      <c r="I199" s="61">
        <v>0</v>
      </c>
      <c r="J199" s="61">
        <v>0</v>
      </c>
      <c r="K199" s="61">
        <v>0</v>
      </c>
      <c r="L199" s="62">
        <v>0</v>
      </c>
    </row>
    <row r="200" spans="1:12" s="58" customFormat="1" ht="30" customHeight="1">
      <c r="A200" s="59" t="s">
        <v>345</v>
      </c>
      <c r="B200" s="61">
        <v>12.446</v>
      </c>
      <c r="C200" s="61">
        <v>12.446</v>
      </c>
      <c r="D200" s="61">
        <v>0.16800000000000001</v>
      </c>
      <c r="E200" s="61">
        <v>3.0000000000000001E-3</v>
      </c>
      <c r="F200" s="61">
        <v>5.7190000000000003</v>
      </c>
      <c r="G200" s="61">
        <v>6.0999999999999999E-2</v>
      </c>
      <c r="H200" s="61">
        <v>6.5590000000000002</v>
      </c>
      <c r="I200" s="61">
        <v>0</v>
      </c>
      <c r="J200" s="61">
        <v>0</v>
      </c>
      <c r="K200" s="61">
        <v>5.8869999999999996</v>
      </c>
      <c r="L200" s="62">
        <v>0</v>
      </c>
    </row>
    <row r="201" spans="1:12" s="58" customFormat="1" ht="30" customHeight="1">
      <c r="A201" s="59" t="s">
        <v>346</v>
      </c>
      <c r="B201" s="61">
        <v>1.655</v>
      </c>
      <c r="C201" s="61">
        <v>1.655</v>
      </c>
      <c r="D201" s="61">
        <v>0</v>
      </c>
      <c r="E201" s="61">
        <v>0</v>
      </c>
      <c r="F201" s="61">
        <v>0</v>
      </c>
      <c r="G201" s="61">
        <v>0</v>
      </c>
      <c r="H201" s="61">
        <v>1.655</v>
      </c>
      <c r="I201" s="61">
        <v>0</v>
      </c>
      <c r="J201" s="61">
        <v>0</v>
      </c>
      <c r="K201" s="61">
        <v>0</v>
      </c>
      <c r="L201" s="62">
        <v>0</v>
      </c>
    </row>
    <row r="202" spans="1:12" s="58" customFormat="1" ht="30" customHeight="1">
      <c r="A202" s="42" t="s">
        <v>66</v>
      </c>
      <c r="B202" s="61">
        <v>1.833</v>
      </c>
      <c r="C202" s="61">
        <v>1.833</v>
      </c>
      <c r="D202" s="61">
        <v>0</v>
      </c>
      <c r="E202" s="61">
        <v>0</v>
      </c>
      <c r="F202" s="61">
        <v>6.6000000000000003E-2</v>
      </c>
      <c r="G202" s="61">
        <v>0.04</v>
      </c>
      <c r="H202" s="61">
        <v>1.7669999999999999</v>
      </c>
      <c r="I202" s="61">
        <v>0</v>
      </c>
      <c r="J202" s="61">
        <v>0</v>
      </c>
      <c r="K202" s="61">
        <v>6.6000000000000003E-2</v>
      </c>
      <c r="L202" s="62">
        <v>0</v>
      </c>
    </row>
    <row r="203" spans="1:12" s="58" customFormat="1" ht="30" customHeight="1">
      <c r="A203" s="59" t="s">
        <v>347</v>
      </c>
      <c r="B203" s="61">
        <v>0.432</v>
      </c>
      <c r="C203" s="61">
        <v>0.432</v>
      </c>
      <c r="D203" s="61">
        <v>0</v>
      </c>
      <c r="E203" s="61">
        <v>0</v>
      </c>
      <c r="F203" s="61">
        <v>0</v>
      </c>
      <c r="G203" s="61">
        <v>0</v>
      </c>
      <c r="H203" s="61">
        <v>0</v>
      </c>
      <c r="I203" s="61">
        <v>0.432</v>
      </c>
      <c r="J203" s="68">
        <f>B203-D203-F203-H203-I203</f>
        <v>0</v>
      </c>
      <c r="K203" s="61">
        <v>0</v>
      </c>
      <c r="L203" s="62">
        <v>0</v>
      </c>
    </row>
    <row r="204" spans="1:12" s="58" customFormat="1" ht="30" customHeight="1">
      <c r="A204" s="59" t="s">
        <v>348</v>
      </c>
      <c r="B204" s="61">
        <v>0.307</v>
      </c>
      <c r="C204" s="61">
        <v>0.307</v>
      </c>
      <c r="D204" s="61">
        <v>0.307</v>
      </c>
      <c r="E204" s="61">
        <v>0.307</v>
      </c>
      <c r="F204" s="61">
        <v>0</v>
      </c>
      <c r="G204" s="61">
        <v>0</v>
      </c>
      <c r="H204" s="61">
        <v>0</v>
      </c>
      <c r="I204" s="61">
        <v>0</v>
      </c>
      <c r="J204" s="61">
        <v>0</v>
      </c>
      <c r="K204" s="61">
        <v>0</v>
      </c>
      <c r="L204" s="62">
        <v>0</v>
      </c>
    </row>
    <row r="205" spans="1:12" s="58" customFormat="1" ht="30" customHeight="1">
      <c r="A205" s="59" t="s">
        <v>349</v>
      </c>
      <c r="B205" s="61">
        <v>2.48</v>
      </c>
      <c r="C205" s="61">
        <v>2.48</v>
      </c>
      <c r="D205" s="61">
        <v>0</v>
      </c>
      <c r="E205" s="61">
        <v>0</v>
      </c>
      <c r="F205" s="61">
        <v>0</v>
      </c>
      <c r="G205" s="61">
        <v>0</v>
      </c>
      <c r="H205" s="61">
        <v>2.48</v>
      </c>
      <c r="I205" s="61">
        <v>0</v>
      </c>
      <c r="J205" s="61">
        <v>0</v>
      </c>
      <c r="K205" s="61">
        <v>0</v>
      </c>
      <c r="L205" s="62">
        <v>0</v>
      </c>
    </row>
    <row r="206" spans="1:12" s="58" customFormat="1" ht="30" customHeight="1">
      <c r="A206" s="59" t="s">
        <v>350</v>
      </c>
      <c r="B206" s="61">
        <v>1.45</v>
      </c>
      <c r="C206" s="61">
        <v>1.45</v>
      </c>
      <c r="D206" s="61">
        <v>0</v>
      </c>
      <c r="E206" s="61">
        <v>0</v>
      </c>
      <c r="F206" s="61">
        <v>0</v>
      </c>
      <c r="G206" s="61">
        <v>0</v>
      </c>
      <c r="H206" s="61">
        <v>1.45</v>
      </c>
      <c r="I206" s="61">
        <v>0</v>
      </c>
      <c r="J206" s="61">
        <v>0</v>
      </c>
      <c r="K206" s="61">
        <v>0</v>
      </c>
      <c r="L206" s="62">
        <v>0</v>
      </c>
    </row>
    <row r="207" spans="1:12" s="58" customFormat="1" ht="30" customHeight="1">
      <c r="A207" s="59" t="s">
        <v>351</v>
      </c>
      <c r="B207" s="61">
        <v>69.962000000000003</v>
      </c>
      <c r="C207" s="61">
        <v>69.572999999999993</v>
      </c>
      <c r="D207" s="61">
        <v>0</v>
      </c>
      <c r="E207" s="61">
        <v>0</v>
      </c>
      <c r="F207" s="61">
        <v>16.023</v>
      </c>
      <c r="G207" s="61">
        <v>0.751</v>
      </c>
      <c r="H207" s="61">
        <v>40.853000000000002</v>
      </c>
      <c r="I207" s="61">
        <f>C207-F207-H207</f>
        <v>12.696999999999996</v>
      </c>
      <c r="J207" s="61">
        <f>B207-C207</f>
        <v>0.38900000000001</v>
      </c>
      <c r="K207" s="61">
        <v>0</v>
      </c>
      <c r="L207" s="62">
        <v>0</v>
      </c>
    </row>
    <row r="208" spans="1:12" s="58" customFormat="1" ht="30" customHeight="1">
      <c r="A208" s="59" t="s">
        <v>352</v>
      </c>
      <c r="B208" s="61">
        <v>437.9</v>
      </c>
      <c r="C208" s="61">
        <v>378.3</v>
      </c>
      <c r="D208" s="61">
        <v>18.2</v>
      </c>
      <c r="E208" s="61">
        <v>1.9</v>
      </c>
      <c r="F208" s="61">
        <v>88.1</v>
      </c>
      <c r="G208" s="61">
        <v>6.2</v>
      </c>
      <c r="H208" s="61">
        <v>120.7</v>
      </c>
      <c r="I208" s="61">
        <f>C208-D208-F208-H208</f>
        <v>151.30000000000001</v>
      </c>
      <c r="J208" s="61">
        <f>B208-C208</f>
        <v>59.599999999999966</v>
      </c>
      <c r="K208" s="61">
        <v>0</v>
      </c>
      <c r="L208" s="62">
        <v>0</v>
      </c>
    </row>
    <row r="209" spans="1:12" s="58" customFormat="1" ht="30" customHeight="1">
      <c r="A209" s="59" t="s">
        <v>353</v>
      </c>
      <c r="B209" s="68">
        <v>5.4580000000000002</v>
      </c>
      <c r="C209" s="68">
        <v>5.4580000000000002</v>
      </c>
      <c r="D209" s="68">
        <v>0.69499999999999995</v>
      </c>
      <c r="E209" s="68">
        <v>0</v>
      </c>
      <c r="F209" s="68">
        <v>0.18</v>
      </c>
      <c r="G209" s="68">
        <v>0</v>
      </c>
      <c r="H209" s="68">
        <v>4.5830000000000002</v>
      </c>
      <c r="I209" s="68">
        <v>0</v>
      </c>
      <c r="J209" s="68">
        <v>0</v>
      </c>
      <c r="K209" s="68">
        <v>0.875</v>
      </c>
      <c r="L209" s="81">
        <v>0</v>
      </c>
    </row>
    <row r="210" spans="1:12" s="58" customFormat="1" ht="30" customHeight="1">
      <c r="A210" s="59" t="s">
        <v>354</v>
      </c>
      <c r="B210" s="61">
        <v>38.343000000000004</v>
      </c>
      <c r="C210" s="61">
        <v>38.343000000000004</v>
      </c>
      <c r="D210" s="61">
        <v>9.3420000000000005</v>
      </c>
      <c r="E210" s="61">
        <v>1.4990000000000001</v>
      </c>
      <c r="F210" s="61">
        <v>8.9740000000000002</v>
      </c>
      <c r="G210" s="61">
        <v>1.2410000000000001</v>
      </c>
      <c r="H210" s="61">
        <v>20.027000000000001</v>
      </c>
      <c r="I210" s="61">
        <v>0</v>
      </c>
      <c r="J210" s="61">
        <v>0</v>
      </c>
      <c r="K210" s="61">
        <v>11.694000000000001</v>
      </c>
      <c r="L210" s="62">
        <v>0</v>
      </c>
    </row>
    <row r="211" spans="1:12" s="58" customFormat="1" ht="30" customHeight="1">
      <c r="A211" s="59" t="s">
        <v>355</v>
      </c>
      <c r="B211" s="61">
        <v>8.9709500000000002</v>
      </c>
      <c r="C211" s="61">
        <v>8.9709500000000002</v>
      </c>
      <c r="D211" s="61">
        <v>2.8037200000000002</v>
      </c>
      <c r="E211" s="61">
        <v>2.2800000000000001E-2</v>
      </c>
      <c r="F211" s="61">
        <v>3.2279900000000001</v>
      </c>
      <c r="G211" s="61">
        <v>7.7000000000000002E-3</v>
      </c>
      <c r="H211" s="61">
        <v>2.9392399999999999</v>
      </c>
      <c r="I211" s="61">
        <v>0</v>
      </c>
      <c r="J211" s="61">
        <v>0</v>
      </c>
      <c r="K211" s="61">
        <f>D211+F211</f>
        <v>6.0317100000000003</v>
      </c>
      <c r="L211" s="82">
        <v>1</v>
      </c>
    </row>
    <row r="212" spans="1:12" s="58" customFormat="1" ht="30" customHeight="1">
      <c r="A212" s="59" t="s">
        <v>67</v>
      </c>
      <c r="B212" s="61">
        <v>6.2119999999999997</v>
      </c>
      <c r="C212" s="61">
        <v>6.2119999999999997</v>
      </c>
      <c r="D212" s="61">
        <v>0.111</v>
      </c>
      <c r="E212" s="61">
        <v>6.1999999999999998E-3</v>
      </c>
      <c r="F212" s="61">
        <v>4.032</v>
      </c>
      <c r="G212" s="61">
        <v>3.1E-2</v>
      </c>
      <c r="H212" s="61">
        <v>2.069</v>
      </c>
      <c r="I212" s="61">
        <v>0</v>
      </c>
      <c r="J212" s="61">
        <v>0</v>
      </c>
      <c r="K212" s="61">
        <v>0</v>
      </c>
      <c r="L212" s="62">
        <v>0</v>
      </c>
    </row>
    <row r="213" spans="1:12" s="58" customFormat="1" ht="30" customHeight="1">
      <c r="A213" s="59" t="s">
        <v>356</v>
      </c>
      <c r="B213" s="61">
        <v>10.574</v>
      </c>
      <c r="C213" s="61">
        <f>B213</f>
        <v>10.574</v>
      </c>
      <c r="D213" s="61">
        <v>0.54300000000000004</v>
      </c>
      <c r="E213" s="61">
        <v>0.38</v>
      </c>
      <c r="F213" s="61">
        <v>1.74</v>
      </c>
      <c r="G213" s="61">
        <v>0.19800000000000001</v>
      </c>
      <c r="H213" s="61">
        <f>B213-D213-F213</f>
        <v>8.2910000000000004</v>
      </c>
      <c r="I213" s="61">
        <v>0</v>
      </c>
      <c r="J213" s="61">
        <v>0</v>
      </c>
      <c r="K213" s="61">
        <f>D213+F213</f>
        <v>2.2829999999999999</v>
      </c>
      <c r="L213" s="62">
        <v>0</v>
      </c>
    </row>
    <row r="214" spans="1:12" s="58" customFormat="1" ht="30" customHeight="1">
      <c r="A214" s="59" t="s">
        <v>357</v>
      </c>
      <c r="B214" s="61">
        <v>7.0629999999999997</v>
      </c>
      <c r="C214" s="61">
        <v>7.0629999999999997</v>
      </c>
      <c r="D214" s="61">
        <v>3.6230000000000002</v>
      </c>
      <c r="E214" s="61">
        <v>0.34300000000000003</v>
      </c>
      <c r="F214" s="61">
        <v>2.5089999999999999</v>
      </c>
      <c r="G214" s="61">
        <v>8.0000000000000002E-3</v>
      </c>
      <c r="H214" s="61">
        <v>0.93100000000000005</v>
      </c>
      <c r="I214" s="61">
        <v>0</v>
      </c>
      <c r="J214" s="61">
        <v>0</v>
      </c>
      <c r="K214" s="61">
        <v>0</v>
      </c>
      <c r="L214" s="62">
        <v>0</v>
      </c>
    </row>
    <row r="215" spans="1:12" s="58" customFormat="1" ht="30" customHeight="1">
      <c r="A215" s="59" t="s">
        <v>358</v>
      </c>
      <c r="B215" s="61">
        <v>14.015000000000001</v>
      </c>
      <c r="C215" s="61">
        <v>14.015000000000001</v>
      </c>
      <c r="D215" s="61">
        <v>2.9489999999999998</v>
      </c>
      <c r="E215" s="61">
        <v>2.6680000000000001</v>
      </c>
      <c r="F215" s="61">
        <v>2.5760000000000001</v>
      </c>
      <c r="G215" s="61">
        <v>0.499</v>
      </c>
      <c r="H215" s="61">
        <v>8.49</v>
      </c>
      <c r="I215" s="61">
        <v>0</v>
      </c>
      <c r="J215" s="61">
        <v>0</v>
      </c>
      <c r="K215" s="61">
        <v>5.0210299999999997</v>
      </c>
      <c r="L215" s="62">
        <v>1</v>
      </c>
    </row>
    <row r="216" spans="1:12" s="58" customFormat="1" ht="30" customHeight="1">
      <c r="A216" s="59" t="s">
        <v>69</v>
      </c>
      <c r="B216" s="64">
        <v>14.90048</v>
      </c>
      <c r="C216" s="64">
        <v>14.90048</v>
      </c>
      <c r="D216" s="61">
        <v>0</v>
      </c>
      <c r="E216" s="61">
        <v>0</v>
      </c>
      <c r="F216" s="61">
        <v>2.7291099999999999</v>
      </c>
      <c r="G216" s="61">
        <v>2.9000000000000001E-2</v>
      </c>
      <c r="H216" s="61">
        <v>12.17137</v>
      </c>
      <c r="I216" s="61">
        <v>0</v>
      </c>
      <c r="J216" s="61">
        <v>0</v>
      </c>
      <c r="K216" s="61">
        <f>F216</f>
        <v>2.7291099999999999</v>
      </c>
      <c r="L216" s="62">
        <v>0</v>
      </c>
    </row>
    <row r="217" spans="1:12" s="58" customFormat="1" ht="30" customHeight="1">
      <c r="A217" s="59" t="s">
        <v>359</v>
      </c>
      <c r="B217" s="71">
        <v>7.141</v>
      </c>
      <c r="C217" s="71">
        <v>7.141</v>
      </c>
      <c r="D217" s="61">
        <v>2.0470000000000002</v>
      </c>
      <c r="E217" s="61">
        <v>4.4999999999999998E-2</v>
      </c>
      <c r="F217" s="61">
        <v>1.526</v>
      </c>
      <c r="G217" s="61">
        <v>0.27400000000000002</v>
      </c>
      <c r="H217" s="61">
        <v>3.5680000000000001</v>
      </c>
      <c r="I217" s="61">
        <v>0</v>
      </c>
      <c r="J217" s="61">
        <v>0</v>
      </c>
      <c r="K217" s="61">
        <v>3.573</v>
      </c>
      <c r="L217" s="62">
        <v>0</v>
      </c>
    </row>
    <row r="218" spans="1:12" s="58" customFormat="1" ht="30" customHeight="1">
      <c r="A218" s="59" t="s">
        <v>360</v>
      </c>
      <c r="B218" s="61">
        <v>7.4130099999999999</v>
      </c>
      <c r="C218" s="61">
        <v>7.4130099999999999</v>
      </c>
      <c r="D218" s="61">
        <v>1.4231499999999999</v>
      </c>
      <c r="E218" s="61">
        <v>0.94074999999999998</v>
      </c>
      <c r="F218" s="61">
        <v>1.3594500000000005</v>
      </c>
      <c r="G218" s="61">
        <v>0.21912000000000001</v>
      </c>
      <c r="H218" s="61">
        <v>4.6304100000000004</v>
      </c>
      <c r="I218" s="61">
        <v>0</v>
      </c>
      <c r="J218" s="61">
        <v>0</v>
      </c>
      <c r="K218" s="61">
        <v>2.7826</v>
      </c>
      <c r="L218" s="62">
        <v>0</v>
      </c>
    </row>
    <row r="219" spans="1:12" s="58" customFormat="1" ht="30" customHeight="1">
      <c r="A219" s="59" t="s">
        <v>70</v>
      </c>
      <c r="B219" s="61">
        <v>18.849</v>
      </c>
      <c r="C219" s="61">
        <v>18.849</v>
      </c>
      <c r="D219" s="61">
        <v>4.5380000000000003</v>
      </c>
      <c r="E219" s="61">
        <v>1.3320000000000001</v>
      </c>
      <c r="F219" s="61">
        <v>3.7879999999999998</v>
      </c>
      <c r="G219" s="61">
        <v>1.2210000000000001</v>
      </c>
      <c r="H219" s="61">
        <v>10.523</v>
      </c>
      <c r="I219" s="61">
        <v>0</v>
      </c>
      <c r="J219" s="61">
        <v>0</v>
      </c>
      <c r="K219" s="61">
        <v>7.9470000000000001</v>
      </c>
      <c r="L219" s="62">
        <v>0</v>
      </c>
    </row>
    <row r="220" spans="1:12" s="58" customFormat="1" ht="30" customHeight="1">
      <c r="A220" s="59" t="s">
        <v>71</v>
      </c>
      <c r="B220" s="61">
        <v>12.79025</v>
      </c>
      <c r="C220" s="61">
        <v>12.79025</v>
      </c>
      <c r="D220" s="61">
        <v>4.4576700000000002</v>
      </c>
      <c r="E220" s="61">
        <v>0.70599999999999996</v>
      </c>
      <c r="F220" s="61">
        <v>2.38096</v>
      </c>
      <c r="G220" s="61">
        <v>0.22600000000000001</v>
      </c>
      <c r="H220" s="61">
        <v>5.9516200000000001</v>
      </c>
      <c r="I220" s="61">
        <v>0</v>
      </c>
      <c r="J220" s="61">
        <v>0</v>
      </c>
      <c r="K220" s="61">
        <f>D220+F220-0.034-0.004-0.03968</f>
        <v>6.7609500000000011</v>
      </c>
      <c r="L220" s="62">
        <v>0</v>
      </c>
    </row>
    <row r="221" spans="1:12" s="58" customFormat="1" ht="30" customHeight="1">
      <c r="A221" s="42" t="s">
        <v>361</v>
      </c>
      <c r="B221" s="61">
        <v>0.35</v>
      </c>
      <c r="C221" s="61">
        <v>0.35</v>
      </c>
      <c r="D221" s="61">
        <v>0</v>
      </c>
      <c r="E221" s="61">
        <v>0</v>
      </c>
      <c r="F221" s="61">
        <v>0</v>
      </c>
      <c r="G221" s="61">
        <v>0</v>
      </c>
      <c r="H221" s="61">
        <v>0.35</v>
      </c>
      <c r="I221" s="61">
        <v>0</v>
      </c>
      <c r="J221" s="68">
        <f>B221-D221-F221-H221-I221</f>
        <v>0</v>
      </c>
      <c r="K221" s="61">
        <v>0</v>
      </c>
      <c r="L221" s="62">
        <v>0</v>
      </c>
    </row>
    <row r="222" spans="1:12" s="58" customFormat="1" ht="30" customHeight="1">
      <c r="A222" s="59" t="s">
        <v>362</v>
      </c>
      <c r="B222" s="61">
        <v>8.8999999999999996E-2</v>
      </c>
      <c r="C222" s="61">
        <v>8.8999999999999996E-2</v>
      </c>
      <c r="D222" s="61">
        <v>8.8999999999999996E-2</v>
      </c>
      <c r="E222" s="61">
        <v>8.8999999999999996E-2</v>
      </c>
      <c r="F222" s="61">
        <v>0</v>
      </c>
      <c r="G222" s="61">
        <v>0</v>
      </c>
      <c r="H222" s="61">
        <v>0</v>
      </c>
      <c r="I222" s="61">
        <v>0</v>
      </c>
      <c r="J222" s="61">
        <v>0</v>
      </c>
      <c r="K222" s="61">
        <v>8.8999999999999996E-2</v>
      </c>
      <c r="L222" s="62">
        <v>0</v>
      </c>
    </row>
    <row r="223" spans="1:12" s="58" customFormat="1" ht="30" customHeight="1">
      <c r="A223" s="59" t="s">
        <v>363</v>
      </c>
      <c r="B223" s="68">
        <v>11.259</v>
      </c>
      <c r="C223" s="68">
        <v>11.259</v>
      </c>
      <c r="D223" s="61">
        <v>1.256</v>
      </c>
      <c r="E223" s="61">
        <v>0.13991999999999999</v>
      </c>
      <c r="F223" s="61">
        <v>1.29</v>
      </c>
      <c r="G223" s="61">
        <v>2.75E-2</v>
      </c>
      <c r="H223" s="61">
        <v>8.7129999999999992</v>
      </c>
      <c r="I223" s="61">
        <v>0</v>
      </c>
      <c r="J223" s="68">
        <v>0</v>
      </c>
      <c r="K223" s="61">
        <v>2.5460000000000003</v>
      </c>
      <c r="L223" s="62">
        <v>0</v>
      </c>
    </row>
    <row r="224" spans="1:12" s="58" customFormat="1" ht="30" customHeight="1">
      <c r="A224" s="59" t="s">
        <v>364</v>
      </c>
      <c r="B224" s="61">
        <v>2.508</v>
      </c>
      <c r="C224" s="61">
        <v>2.508</v>
      </c>
      <c r="D224" s="61">
        <v>0</v>
      </c>
      <c r="E224" s="61">
        <v>0</v>
      </c>
      <c r="F224" s="61">
        <v>8.6999999999999994E-2</v>
      </c>
      <c r="G224" s="61">
        <v>0.03</v>
      </c>
      <c r="H224" s="61">
        <v>2.4209999999999998</v>
      </c>
      <c r="I224" s="61">
        <v>0</v>
      </c>
      <c r="J224" s="61">
        <v>0</v>
      </c>
      <c r="K224" s="61">
        <v>8.6999999999999994E-2</v>
      </c>
      <c r="L224" s="62">
        <v>0</v>
      </c>
    </row>
    <row r="225" spans="1:12" s="58" customFormat="1" ht="30" customHeight="1">
      <c r="A225" s="59" t="s">
        <v>72</v>
      </c>
      <c r="B225" s="68">
        <v>6.7690000000000001</v>
      </c>
      <c r="C225" s="68">
        <v>6.7690000000000001</v>
      </c>
      <c r="D225" s="68">
        <v>2.254</v>
      </c>
      <c r="E225" s="68">
        <v>0.85099999999999998</v>
      </c>
      <c r="F225" s="68">
        <v>2.17</v>
      </c>
      <c r="G225" s="68">
        <v>0.33700000000000002</v>
      </c>
      <c r="H225" s="68">
        <v>2.3449999999999998</v>
      </c>
      <c r="I225" s="68">
        <v>0</v>
      </c>
      <c r="J225" s="68">
        <v>0</v>
      </c>
      <c r="K225" s="68">
        <v>4.4240000000000004</v>
      </c>
      <c r="L225" s="81">
        <v>0</v>
      </c>
    </row>
    <row r="226" spans="1:12" s="58" customFormat="1" ht="30" customHeight="1">
      <c r="A226" s="59" t="s">
        <v>365</v>
      </c>
      <c r="B226" s="61">
        <v>0.64500000000000002</v>
      </c>
      <c r="C226" s="61">
        <v>0.64500000000000002</v>
      </c>
      <c r="D226" s="61">
        <v>0.54200000000000004</v>
      </c>
      <c r="E226" s="61">
        <v>0.31</v>
      </c>
      <c r="F226" s="61">
        <v>5.3999999999999999E-2</v>
      </c>
      <c r="G226" s="61">
        <v>1E-3</v>
      </c>
      <c r="H226" s="61">
        <v>4.9000000000000002E-2</v>
      </c>
      <c r="I226" s="61">
        <v>0</v>
      </c>
      <c r="J226" s="61">
        <f>B226-D226-F226-H226-I226</f>
        <v>-2.0816681711721685E-17</v>
      </c>
      <c r="K226" s="61">
        <v>0.59599999999999997</v>
      </c>
      <c r="L226" s="62">
        <v>0</v>
      </c>
    </row>
    <row r="227" spans="1:12" s="58" customFormat="1" ht="30" customHeight="1">
      <c r="A227" s="59" t="s">
        <v>366</v>
      </c>
      <c r="B227" s="61">
        <v>1.0849500000000001</v>
      </c>
      <c r="C227" s="61">
        <v>1.0849500000000001</v>
      </c>
      <c r="D227" s="61">
        <v>0.93454000000000004</v>
      </c>
      <c r="E227" s="61">
        <v>1.4999999999999999E-2</v>
      </c>
      <c r="F227" s="61">
        <v>7.1629999999999999E-2</v>
      </c>
      <c r="G227" s="61">
        <v>1E-3</v>
      </c>
      <c r="H227" s="61">
        <v>7.8780000000000003E-2</v>
      </c>
      <c r="I227" s="61">
        <v>0</v>
      </c>
      <c r="J227" s="61">
        <v>0</v>
      </c>
      <c r="K227" s="61">
        <v>1.00617</v>
      </c>
      <c r="L227" s="62">
        <v>0</v>
      </c>
    </row>
    <row r="228" spans="1:12" s="58" customFormat="1" ht="30" customHeight="1">
      <c r="A228" s="59" t="s">
        <v>73</v>
      </c>
      <c r="B228" s="61">
        <v>9.9049999999999994</v>
      </c>
      <c r="C228" s="61">
        <v>9.9049999999999994</v>
      </c>
      <c r="D228" s="61">
        <v>0</v>
      </c>
      <c r="E228" s="61">
        <v>0</v>
      </c>
      <c r="F228" s="61">
        <v>0.58499999999999996</v>
      </c>
      <c r="G228" s="61">
        <v>0.17100000000000001</v>
      </c>
      <c r="H228" s="61">
        <v>9.32</v>
      </c>
      <c r="I228" s="61">
        <v>0</v>
      </c>
      <c r="J228" s="61">
        <v>0</v>
      </c>
      <c r="K228" s="61">
        <v>0.58499999999999996</v>
      </c>
      <c r="L228" s="62">
        <v>0</v>
      </c>
    </row>
    <row r="229" spans="1:12" s="58" customFormat="1" ht="30" customHeight="1">
      <c r="A229" s="59" t="s">
        <v>367</v>
      </c>
      <c r="B229" s="61">
        <v>2.4889999999999999</v>
      </c>
      <c r="C229" s="61">
        <v>2.4889999999999999</v>
      </c>
      <c r="D229" s="61">
        <v>1.9416</v>
      </c>
      <c r="E229" s="61">
        <v>0.94799999999999995</v>
      </c>
      <c r="F229" s="61">
        <v>0</v>
      </c>
      <c r="G229" s="61">
        <v>0</v>
      </c>
      <c r="H229" s="61">
        <v>0.54739999999999966</v>
      </c>
      <c r="I229" s="61">
        <v>0</v>
      </c>
      <c r="J229" s="61">
        <v>0</v>
      </c>
      <c r="K229" s="61">
        <f>D229</f>
        <v>1.9416</v>
      </c>
      <c r="L229" s="62">
        <v>0</v>
      </c>
    </row>
    <row r="230" spans="1:12" s="58" customFormat="1" ht="30" customHeight="1">
      <c r="A230" s="59" t="s">
        <v>368</v>
      </c>
      <c r="B230" s="68">
        <v>0.77800000000000002</v>
      </c>
      <c r="C230" s="68">
        <v>0.77800000000000002</v>
      </c>
      <c r="D230" s="68">
        <v>1.2999999999999999E-2</v>
      </c>
      <c r="E230" s="68">
        <v>1E-3</v>
      </c>
      <c r="F230" s="68">
        <v>0.16400000000000001</v>
      </c>
      <c r="G230" s="68">
        <v>0.16400000000000001</v>
      </c>
      <c r="H230" s="68">
        <v>0.60099999999999998</v>
      </c>
      <c r="I230" s="68">
        <v>0</v>
      </c>
      <c r="J230" s="68">
        <v>0</v>
      </c>
      <c r="K230" s="68">
        <v>0.17699999999999999</v>
      </c>
      <c r="L230" s="81">
        <v>0</v>
      </c>
    </row>
    <row r="231" spans="1:12" s="58" customFormat="1" ht="30" customHeight="1">
      <c r="A231" s="59" t="s">
        <v>369</v>
      </c>
      <c r="B231" s="61">
        <v>1.3208</v>
      </c>
      <c r="C231" s="61">
        <v>1.3208</v>
      </c>
      <c r="D231" s="61">
        <v>0</v>
      </c>
      <c r="E231" s="61">
        <v>0</v>
      </c>
      <c r="F231" s="61">
        <v>0</v>
      </c>
      <c r="G231" s="61">
        <v>0</v>
      </c>
      <c r="H231" s="61">
        <v>1.3208</v>
      </c>
      <c r="I231" s="61">
        <v>0</v>
      </c>
      <c r="J231" s="61">
        <v>0</v>
      </c>
      <c r="K231" s="61">
        <v>0</v>
      </c>
      <c r="L231" s="62">
        <v>0</v>
      </c>
    </row>
    <row r="232" spans="1:12" s="58" customFormat="1" ht="30" customHeight="1">
      <c r="A232" s="59" t="s">
        <v>370</v>
      </c>
      <c r="B232" s="61">
        <v>4.03</v>
      </c>
      <c r="C232" s="61">
        <v>4.03</v>
      </c>
      <c r="D232" s="61">
        <v>0</v>
      </c>
      <c r="E232" s="61">
        <v>0</v>
      </c>
      <c r="F232" s="61">
        <v>0.64100000000000001</v>
      </c>
      <c r="G232" s="61">
        <v>6.0000000000000001E-3</v>
      </c>
      <c r="H232" s="61">
        <v>3.3889999999999998</v>
      </c>
      <c r="I232" s="61">
        <v>0</v>
      </c>
      <c r="J232" s="61">
        <v>0</v>
      </c>
      <c r="K232" s="61">
        <v>0.64100000000000001</v>
      </c>
      <c r="L232" s="62">
        <v>0</v>
      </c>
    </row>
    <row r="233" spans="1:12" s="58" customFormat="1" ht="30" customHeight="1">
      <c r="A233" s="59" t="s">
        <v>371</v>
      </c>
      <c r="B233" s="61">
        <v>50.6</v>
      </c>
      <c r="C233" s="61">
        <v>50.6</v>
      </c>
      <c r="D233" s="61">
        <v>7.65</v>
      </c>
      <c r="E233" s="61">
        <v>0.74</v>
      </c>
      <c r="F233" s="61">
        <v>31.21</v>
      </c>
      <c r="G233" s="61">
        <v>4.18</v>
      </c>
      <c r="H233" s="61">
        <v>11.740000000000002</v>
      </c>
      <c r="I233" s="61">
        <v>0</v>
      </c>
      <c r="J233" s="61">
        <v>0</v>
      </c>
      <c r="K233" s="61">
        <v>0</v>
      </c>
      <c r="L233" s="62">
        <v>0</v>
      </c>
    </row>
    <row r="234" spans="1:12" s="58" customFormat="1" ht="30" customHeight="1">
      <c r="A234" s="59" t="s">
        <v>76</v>
      </c>
      <c r="B234" s="61">
        <v>25.379000000000001</v>
      </c>
      <c r="C234" s="61">
        <v>25.379000000000001</v>
      </c>
      <c r="D234" s="61">
        <v>0.64300000000000002</v>
      </c>
      <c r="E234" s="61">
        <v>0.443</v>
      </c>
      <c r="F234" s="61">
        <v>0.42299999999999999</v>
      </c>
      <c r="G234" s="61">
        <v>0.42299999999999999</v>
      </c>
      <c r="H234" s="61">
        <v>24.312999999999999</v>
      </c>
      <c r="I234" s="61">
        <v>0</v>
      </c>
      <c r="J234" s="61">
        <v>0</v>
      </c>
      <c r="K234" s="61">
        <v>1.0660000000000001</v>
      </c>
      <c r="L234" s="62">
        <v>0</v>
      </c>
    </row>
    <row r="235" spans="1:12" s="58" customFormat="1" ht="30" customHeight="1">
      <c r="A235" s="59" t="s">
        <v>77</v>
      </c>
      <c r="B235" s="61">
        <v>357.4</v>
      </c>
      <c r="C235" s="61">
        <v>343.5</v>
      </c>
      <c r="D235" s="61">
        <v>1.9</v>
      </c>
      <c r="E235" s="61">
        <v>1.2</v>
      </c>
      <c r="F235" s="61">
        <v>165.9</v>
      </c>
      <c r="G235" s="61">
        <v>3.3</v>
      </c>
      <c r="H235" s="61">
        <v>144.19999999999999</v>
      </c>
      <c r="I235" s="61">
        <v>31.5</v>
      </c>
      <c r="J235" s="61">
        <v>13.9</v>
      </c>
      <c r="K235" s="61">
        <v>0</v>
      </c>
      <c r="L235" s="62">
        <v>0</v>
      </c>
    </row>
    <row r="236" spans="1:12" s="58" customFormat="1" ht="30" customHeight="1">
      <c r="A236" s="59" t="s">
        <v>372</v>
      </c>
      <c r="B236" s="61">
        <v>51.304000000000002</v>
      </c>
      <c r="C236" s="61">
        <v>51.304000000000002</v>
      </c>
      <c r="D236" s="61">
        <v>2.0139999999999998</v>
      </c>
      <c r="E236" s="61">
        <v>3.1E-2</v>
      </c>
      <c r="F236" s="61">
        <v>8.1880000000000006</v>
      </c>
      <c r="G236" s="61">
        <v>3.863</v>
      </c>
      <c r="H236" s="61">
        <v>41.101999999999997</v>
      </c>
      <c r="I236" s="61">
        <v>0</v>
      </c>
      <c r="J236" s="61">
        <v>0</v>
      </c>
      <c r="K236" s="61">
        <v>0</v>
      </c>
      <c r="L236" s="62">
        <v>0</v>
      </c>
    </row>
    <row r="237" spans="1:12" s="58" customFormat="1" ht="30" customHeight="1">
      <c r="A237" s="59" t="s">
        <v>78</v>
      </c>
      <c r="B237" s="61">
        <v>20.752400000000002</v>
      </c>
      <c r="C237" s="61">
        <v>20.752400000000002</v>
      </c>
      <c r="D237" s="61">
        <v>5.7888599999999997</v>
      </c>
      <c r="E237" s="61">
        <v>1.5113300000000001</v>
      </c>
      <c r="F237" s="61">
        <v>6.2114000000000003</v>
      </c>
      <c r="G237" s="61">
        <v>0.52849999999999997</v>
      </c>
      <c r="H237" s="61">
        <v>8.7521400000000007</v>
      </c>
      <c r="I237" s="61">
        <v>0</v>
      </c>
      <c r="J237" s="61">
        <v>0</v>
      </c>
      <c r="K237" s="61">
        <v>12.000260000000001</v>
      </c>
      <c r="L237" s="62">
        <v>0</v>
      </c>
    </row>
    <row r="238" spans="1:12" s="58" customFormat="1" ht="30" customHeight="1">
      <c r="A238" s="59" t="s">
        <v>373</v>
      </c>
      <c r="B238" s="61">
        <v>0.40100000000000002</v>
      </c>
      <c r="C238" s="61">
        <v>0.40100000000000002</v>
      </c>
      <c r="D238" s="61">
        <v>0.308</v>
      </c>
      <c r="E238" s="61">
        <v>8.0000000000000004E-4</v>
      </c>
      <c r="F238" s="61">
        <v>9.2999999999999999E-2</v>
      </c>
      <c r="G238" s="61">
        <v>2.9999999999999997E-4</v>
      </c>
      <c r="H238" s="61">
        <v>0</v>
      </c>
      <c r="I238" s="61">
        <v>0</v>
      </c>
      <c r="J238" s="61">
        <v>0</v>
      </c>
      <c r="K238" s="61">
        <v>0.40100000000000002</v>
      </c>
      <c r="L238" s="62">
        <v>0</v>
      </c>
    </row>
    <row r="239" spans="1:12" s="58" customFormat="1" ht="30" customHeight="1">
      <c r="A239" s="72" t="s">
        <v>79</v>
      </c>
      <c r="B239" s="73">
        <v>15.798999999999999</v>
      </c>
      <c r="C239" s="73">
        <v>15.798999999999999</v>
      </c>
      <c r="D239" s="73">
        <v>9.5090000000000003</v>
      </c>
      <c r="E239" s="73">
        <v>9.5090000000000003</v>
      </c>
      <c r="F239" s="73">
        <v>3.6059999999999999</v>
      </c>
      <c r="G239" s="73">
        <v>3.6059999999999999</v>
      </c>
      <c r="H239" s="73">
        <v>2.6840000000000002</v>
      </c>
      <c r="I239" s="73">
        <v>0</v>
      </c>
      <c r="J239" s="61">
        <v>0</v>
      </c>
      <c r="K239" s="73">
        <v>1.7809999999999999</v>
      </c>
      <c r="L239" s="62">
        <v>0</v>
      </c>
    </row>
    <row r="240" spans="1:12" s="58" customFormat="1" ht="30" customHeight="1">
      <c r="A240" s="59" t="s">
        <v>374</v>
      </c>
      <c r="B240" s="61">
        <v>9.6999999999999993</v>
      </c>
      <c r="C240" s="61">
        <v>9.6999999999999993</v>
      </c>
      <c r="D240" s="61">
        <v>0</v>
      </c>
      <c r="E240" s="61">
        <v>0</v>
      </c>
      <c r="F240" s="61">
        <v>0</v>
      </c>
      <c r="G240" s="61">
        <v>0</v>
      </c>
      <c r="H240" s="61">
        <v>0</v>
      </c>
      <c r="I240" s="61">
        <v>9.6999999999999993</v>
      </c>
      <c r="J240" s="61">
        <v>0</v>
      </c>
      <c r="K240" s="61">
        <v>0</v>
      </c>
      <c r="L240" s="62">
        <v>0</v>
      </c>
    </row>
    <row r="241" spans="1:12" s="58" customFormat="1" ht="30" customHeight="1">
      <c r="A241" s="59" t="s">
        <v>375</v>
      </c>
      <c r="B241" s="61">
        <v>1.351</v>
      </c>
      <c r="C241" s="70">
        <v>1.351</v>
      </c>
      <c r="D241" s="61">
        <v>0</v>
      </c>
      <c r="E241" s="61">
        <v>0</v>
      </c>
      <c r="F241" s="61">
        <v>0</v>
      </c>
      <c r="G241" s="61">
        <v>0</v>
      </c>
      <c r="H241" s="61">
        <v>0</v>
      </c>
      <c r="I241" s="70">
        <v>1.351</v>
      </c>
      <c r="J241" s="61">
        <v>0</v>
      </c>
      <c r="K241" s="61">
        <v>0</v>
      </c>
      <c r="L241" s="62">
        <v>0</v>
      </c>
    </row>
    <row r="242" spans="1:12" s="74" customFormat="1" ht="30" customHeight="1">
      <c r="A242" s="42" t="s">
        <v>376</v>
      </c>
      <c r="B242" s="61">
        <v>0.38200000000000001</v>
      </c>
      <c r="C242" s="61">
        <v>0.38200000000000001</v>
      </c>
      <c r="D242" s="61">
        <v>0.109</v>
      </c>
      <c r="E242" s="61">
        <v>5.8999999999999997E-2</v>
      </c>
      <c r="F242" s="61">
        <v>0.24199999999999999</v>
      </c>
      <c r="G242" s="61">
        <v>8.0000000000000002E-3</v>
      </c>
      <c r="H242" s="61">
        <v>3.1E-2</v>
      </c>
      <c r="I242" s="61">
        <v>0</v>
      </c>
      <c r="J242" s="61">
        <v>1.3877787807814457E-17</v>
      </c>
      <c r="K242" s="61">
        <v>0.35099999999999998</v>
      </c>
      <c r="L242" s="62">
        <v>0</v>
      </c>
    </row>
    <row r="243" spans="1:12" s="58" customFormat="1" ht="30" customHeight="1">
      <c r="A243" s="30" t="s">
        <v>377</v>
      </c>
      <c r="B243" s="61">
        <v>1.0940000000000001</v>
      </c>
      <c r="C243" s="61">
        <v>0</v>
      </c>
      <c r="D243" s="61">
        <v>0</v>
      </c>
      <c r="E243" s="61">
        <v>0</v>
      </c>
      <c r="F243" s="61">
        <v>0</v>
      </c>
      <c r="G243" s="61">
        <v>0</v>
      </c>
      <c r="H243" s="61">
        <v>0</v>
      </c>
      <c r="I243" s="61">
        <v>0</v>
      </c>
      <c r="J243" s="61">
        <v>1.0940000000000001</v>
      </c>
      <c r="K243" s="61">
        <v>0</v>
      </c>
      <c r="L243" s="62">
        <v>0</v>
      </c>
    </row>
    <row r="244" spans="1:12" s="58" customFormat="1" ht="30" customHeight="1">
      <c r="A244" s="59" t="s">
        <v>378</v>
      </c>
      <c r="B244" s="61">
        <v>7.6980000000000004</v>
      </c>
      <c r="C244" s="61">
        <v>7.6980000000000004</v>
      </c>
      <c r="D244" s="61">
        <v>0</v>
      </c>
      <c r="E244" s="61">
        <v>0</v>
      </c>
      <c r="F244" s="61">
        <v>0</v>
      </c>
      <c r="G244" s="61">
        <v>0</v>
      </c>
      <c r="H244" s="61">
        <v>7.6980000000000004</v>
      </c>
      <c r="I244" s="61">
        <v>0</v>
      </c>
      <c r="J244" s="61">
        <f>B244-D244-F244-H244-I244</f>
        <v>0</v>
      </c>
      <c r="K244" s="61">
        <v>0</v>
      </c>
      <c r="L244" s="62">
        <v>0</v>
      </c>
    </row>
    <row r="245" spans="1:12" s="58" customFormat="1" ht="30" customHeight="1">
      <c r="A245" s="59" t="s">
        <v>80</v>
      </c>
      <c r="B245" s="61">
        <v>12.226570000000001</v>
      </c>
      <c r="C245" s="61">
        <v>12.205069999999999</v>
      </c>
      <c r="D245" s="61">
        <v>5.9873000000000003</v>
      </c>
      <c r="E245" s="61">
        <v>1.91252</v>
      </c>
      <c r="F245" s="61">
        <v>3.65205</v>
      </c>
      <c r="G245" s="61">
        <v>0.48037000000000002</v>
      </c>
      <c r="H245" s="61">
        <v>1.2122299999999999</v>
      </c>
      <c r="I245" s="61">
        <v>1.3534900000000001</v>
      </c>
      <c r="J245" s="61">
        <v>2.1500000000001407E-2</v>
      </c>
      <c r="K245" s="61">
        <v>1.5723499999999999</v>
      </c>
      <c r="L245" s="62">
        <v>0</v>
      </c>
    </row>
    <row r="246" spans="1:12" s="58" customFormat="1" ht="30" customHeight="1">
      <c r="A246" s="59" t="s">
        <v>81</v>
      </c>
      <c r="B246" s="61">
        <v>9.6739999999999995</v>
      </c>
      <c r="C246" s="61">
        <f>B246-J246</f>
        <v>9.5390499999999996</v>
      </c>
      <c r="D246" s="61">
        <v>1.63</v>
      </c>
      <c r="E246" s="61">
        <v>0.40898000000000001</v>
      </c>
      <c r="F246" s="61">
        <v>0.121</v>
      </c>
      <c r="G246" s="61">
        <v>0.05</v>
      </c>
      <c r="H246" s="61">
        <f>C246-D246-F246</f>
        <v>7.7880500000000001</v>
      </c>
      <c r="I246" s="61">
        <v>0</v>
      </c>
      <c r="J246" s="61">
        <v>0.13494999999999999</v>
      </c>
      <c r="K246" s="61">
        <v>0</v>
      </c>
      <c r="L246" s="62">
        <v>0</v>
      </c>
    </row>
    <row r="247" spans="1:12" s="58" customFormat="1" ht="30" customHeight="1">
      <c r="A247" s="59" t="s">
        <v>379</v>
      </c>
      <c r="B247" s="61">
        <v>0.96499999999999997</v>
      </c>
      <c r="C247" s="61">
        <v>0.96499999999999997</v>
      </c>
      <c r="D247" s="61">
        <v>0</v>
      </c>
      <c r="E247" s="61">
        <v>0</v>
      </c>
      <c r="F247" s="61">
        <v>0</v>
      </c>
      <c r="G247" s="61">
        <v>0</v>
      </c>
      <c r="H247" s="61">
        <v>0</v>
      </c>
      <c r="I247" s="61">
        <v>0.96499999999999997</v>
      </c>
      <c r="J247" s="61">
        <v>0</v>
      </c>
      <c r="K247" s="61">
        <v>0</v>
      </c>
      <c r="L247" s="62">
        <v>0</v>
      </c>
    </row>
    <row r="248" spans="1:12" s="58" customFormat="1" ht="30" customHeight="1">
      <c r="A248" s="59" t="s">
        <v>380</v>
      </c>
      <c r="B248" s="61">
        <v>4.7359999999999998</v>
      </c>
      <c r="C248" s="61">
        <v>4.7359999999999998</v>
      </c>
      <c r="D248" s="61">
        <v>1.837</v>
      </c>
      <c r="E248" s="61">
        <v>0.33</v>
      </c>
      <c r="F248" s="61">
        <v>0.69699999999999995</v>
      </c>
      <c r="G248" s="61">
        <v>0.104</v>
      </c>
      <c r="H248" s="61">
        <v>2.202</v>
      </c>
      <c r="I248" s="61">
        <v>0</v>
      </c>
      <c r="J248" s="61">
        <v>0</v>
      </c>
      <c r="K248" s="61">
        <v>2.5339999999999998</v>
      </c>
      <c r="L248" s="62">
        <v>2</v>
      </c>
    </row>
    <row r="249" spans="1:12" s="58" customFormat="1" ht="30" customHeight="1">
      <c r="A249" s="59" t="s">
        <v>381</v>
      </c>
      <c r="B249" s="61">
        <v>4.8319999999999999</v>
      </c>
      <c r="C249" s="61">
        <v>4.8319999999999999</v>
      </c>
      <c r="D249" s="61">
        <v>0</v>
      </c>
      <c r="E249" s="61">
        <v>0</v>
      </c>
      <c r="F249" s="61">
        <v>2.6469999999999998</v>
      </c>
      <c r="G249" s="61">
        <v>0.70099999999999996</v>
      </c>
      <c r="H249" s="61">
        <v>2.1850000000000001</v>
      </c>
      <c r="I249" s="61">
        <v>0</v>
      </c>
      <c r="J249" s="61">
        <v>0</v>
      </c>
      <c r="K249" s="61">
        <v>2.6469999999999998</v>
      </c>
      <c r="L249" s="62">
        <v>0</v>
      </c>
    </row>
    <row r="250" spans="1:12" s="58" customFormat="1" ht="30" customHeight="1">
      <c r="A250" s="59" t="s">
        <v>382</v>
      </c>
      <c r="B250" s="61">
        <v>0.34399999999999997</v>
      </c>
      <c r="C250" s="61">
        <v>0.34399999999999997</v>
      </c>
      <c r="D250" s="61">
        <v>0</v>
      </c>
      <c r="E250" s="61">
        <v>0</v>
      </c>
      <c r="F250" s="61">
        <v>0</v>
      </c>
      <c r="G250" s="61">
        <v>0</v>
      </c>
      <c r="H250" s="61">
        <v>0.34399999999999997</v>
      </c>
      <c r="I250" s="61">
        <v>0</v>
      </c>
      <c r="J250" s="61">
        <v>0</v>
      </c>
      <c r="K250" s="61">
        <v>0</v>
      </c>
      <c r="L250" s="62">
        <v>0</v>
      </c>
    </row>
    <row r="251" spans="1:12" s="58" customFormat="1" ht="30" customHeight="1">
      <c r="A251" s="59" t="s">
        <v>383</v>
      </c>
      <c r="B251" s="61">
        <v>2.8220000000000001</v>
      </c>
      <c r="C251" s="61">
        <v>2.8220000000000001</v>
      </c>
      <c r="D251" s="61">
        <v>0</v>
      </c>
      <c r="E251" s="61">
        <v>0</v>
      </c>
      <c r="F251" s="61">
        <v>2.081</v>
      </c>
      <c r="G251" s="61">
        <v>1.879</v>
      </c>
      <c r="H251" s="61">
        <v>0.74099999999999999</v>
      </c>
      <c r="I251" s="61">
        <v>0</v>
      </c>
      <c r="J251" s="61">
        <v>0</v>
      </c>
      <c r="K251" s="61">
        <v>2.081</v>
      </c>
      <c r="L251" s="62">
        <v>0</v>
      </c>
    </row>
    <row r="252" spans="1:12" s="58" customFormat="1" ht="30" customHeight="1">
      <c r="A252" s="59" t="s">
        <v>82</v>
      </c>
      <c r="B252" s="61">
        <v>43.124200000000002</v>
      </c>
      <c r="C252" s="61">
        <f>D252+F252+H252+I252</f>
        <v>43.123999999999995</v>
      </c>
      <c r="D252" s="61">
        <v>2.2208999999999999</v>
      </c>
      <c r="E252" s="61">
        <v>0.50949999999999995</v>
      </c>
      <c r="F252" s="61">
        <v>1.9919</v>
      </c>
      <c r="G252" s="61">
        <v>0.3105</v>
      </c>
      <c r="H252" s="61">
        <v>36.415799999999997</v>
      </c>
      <c r="I252" s="61">
        <v>2.4954000000000001</v>
      </c>
      <c r="J252" s="61">
        <f>B252-D252-F252-H252-I252</f>
        <v>2.000000000030866E-4</v>
      </c>
      <c r="K252" s="61">
        <v>1.6217999999999999</v>
      </c>
      <c r="L252" s="62">
        <v>0</v>
      </c>
    </row>
    <row r="253" spans="1:12" s="58" customFormat="1" ht="30" customHeight="1">
      <c r="A253" s="59" t="s">
        <v>384</v>
      </c>
      <c r="B253" s="61">
        <v>6.0000000000000001E-3</v>
      </c>
      <c r="C253" s="61">
        <v>6.0000000000000001E-3</v>
      </c>
      <c r="D253" s="61">
        <v>0</v>
      </c>
      <c r="E253" s="61">
        <v>0</v>
      </c>
      <c r="F253" s="61">
        <v>0</v>
      </c>
      <c r="G253" s="61">
        <v>0</v>
      </c>
      <c r="H253" s="61">
        <v>6.0000000000000001E-3</v>
      </c>
      <c r="I253" s="61">
        <v>0</v>
      </c>
      <c r="J253" s="61">
        <v>0</v>
      </c>
      <c r="K253" s="61">
        <v>0</v>
      </c>
      <c r="L253" s="62">
        <v>0</v>
      </c>
    </row>
    <row r="254" spans="1:12" s="58" customFormat="1" ht="30" customHeight="1">
      <c r="A254" s="59" t="s">
        <v>83</v>
      </c>
      <c r="B254" s="61">
        <v>5.08</v>
      </c>
      <c r="C254" s="61">
        <v>5.08</v>
      </c>
      <c r="D254" s="61">
        <v>0</v>
      </c>
      <c r="E254" s="61">
        <v>0</v>
      </c>
      <c r="F254" s="61">
        <v>0</v>
      </c>
      <c r="G254" s="61">
        <v>0</v>
      </c>
      <c r="H254" s="61">
        <v>5.08</v>
      </c>
      <c r="I254" s="61">
        <v>0</v>
      </c>
      <c r="J254" s="61">
        <v>0</v>
      </c>
      <c r="K254" s="61">
        <v>0</v>
      </c>
      <c r="L254" s="62">
        <v>0</v>
      </c>
    </row>
    <row r="255" spans="1:12" s="58" customFormat="1" ht="30" customHeight="1">
      <c r="A255" s="59" t="s">
        <v>385</v>
      </c>
      <c r="B255" s="61">
        <v>1.716</v>
      </c>
      <c r="C255" s="61">
        <v>1.716</v>
      </c>
      <c r="D255" s="61">
        <v>0.71799999999999997</v>
      </c>
      <c r="E255" s="61">
        <v>0.71799999999999997</v>
      </c>
      <c r="F255" s="61">
        <v>0.998</v>
      </c>
      <c r="G255" s="61">
        <v>0.998</v>
      </c>
      <c r="H255" s="61">
        <v>0</v>
      </c>
      <c r="I255" s="61">
        <v>0</v>
      </c>
      <c r="J255" s="61">
        <v>0</v>
      </c>
      <c r="K255" s="61">
        <v>1.716</v>
      </c>
      <c r="L255" s="62">
        <v>0</v>
      </c>
    </row>
    <row r="256" spans="1:12" s="58" customFormat="1" ht="30" customHeight="1">
      <c r="A256" s="59" t="s">
        <v>386</v>
      </c>
      <c r="B256" s="61">
        <v>12.848000000000001</v>
      </c>
      <c r="C256" s="61">
        <v>12.848000000000001</v>
      </c>
      <c r="D256" s="61">
        <v>2.823</v>
      </c>
      <c r="E256" s="61">
        <v>0.442</v>
      </c>
      <c r="F256" s="61">
        <v>4.9329999999999998</v>
      </c>
      <c r="G256" s="61">
        <v>0.29399999999999998</v>
      </c>
      <c r="H256" s="61">
        <v>5.0919999999999996</v>
      </c>
      <c r="I256" s="61">
        <v>0</v>
      </c>
      <c r="J256" s="61">
        <v>0</v>
      </c>
      <c r="K256" s="61">
        <v>0.22600000000000001</v>
      </c>
      <c r="L256" s="62">
        <v>0</v>
      </c>
    </row>
    <row r="257" spans="1:12" s="58" customFormat="1" ht="30" customHeight="1">
      <c r="A257" s="59" t="s">
        <v>387</v>
      </c>
      <c r="B257" s="61">
        <v>3.4239999999999999</v>
      </c>
      <c r="C257" s="61">
        <v>3.4239999999999999</v>
      </c>
      <c r="D257" s="61">
        <v>0</v>
      </c>
      <c r="E257" s="61">
        <v>0</v>
      </c>
      <c r="F257" s="61">
        <v>0.44800000000000001</v>
      </c>
      <c r="G257" s="61">
        <v>0.44800000000000001</v>
      </c>
      <c r="H257" s="61">
        <v>2.976</v>
      </c>
      <c r="I257" s="61">
        <v>0</v>
      </c>
      <c r="J257" s="61">
        <v>0</v>
      </c>
      <c r="K257" s="61">
        <v>0.44800000000000001</v>
      </c>
      <c r="L257" s="62">
        <v>0</v>
      </c>
    </row>
    <row r="258" spans="1:12" s="58" customFormat="1" ht="30" customHeight="1">
      <c r="A258" s="59" t="s">
        <v>388</v>
      </c>
      <c r="B258" s="61">
        <v>0.66700000000000004</v>
      </c>
      <c r="C258" s="61">
        <v>0.66700000000000004</v>
      </c>
      <c r="D258" s="61">
        <v>0</v>
      </c>
      <c r="E258" s="61">
        <v>0</v>
      </c>
      <c r="F258" s="61">
        <v>0.66700000000000004</v>
      </c>
      <c r="G258" s="61">
        <v>0.64270000000000005</v>
      </c>
      <c r="H258" s="61">
        <v>0</v>
      </c>
      <c r="I258" s="61">
        <v>0</v>
      </c>
      <c r="J258" s="61">
        <v>0</v>
      </c>
      <c r="K258" s="61">
        <v>0.66700000000000004</v>
      </c>
      <c r="L258" s="62">
        <v>0</v>
      </c>
    </row>
    <row r="259" spans="1:12" s="58" customFormat="1" ht="30" customHeight="1">
      <c r="A259" s="59" t="s">
        <v>389</v>
      </c>
      <c r="B259" s="61">
        <v>1.65</v>
      </c>
      <c r="C259" s="61">
        <v>1.65</v>
      </c>
      <c r="D259" s="61">
        <v>0.05</v>
      </c>
      <c r="E259" s="61">
        <v>1E-3</v>
      </c>
      <c r="F259" s="61">
        <v>0</v>
      </c>
      <c r="G259" s="61">
        <v>0</v>
      </c>
      <c r="H259" s="61">
        <v>1.6</v>
      </c>
      <c r="I259" s="61">
        <v>0</v>
      </c>
      <c r="J259" s="61">
        <v>0</v>
      </c>
      <c r="K259" s="61">
        <v>0</v>
      </c>
      <c r="L259" s="62">
        <v>0</v>
      </c>
    </row>
    <row r="260" spans="1:12" s="58" customFormat="1" ht="30" customHeight="1">
      <c r="A260" s="59" t="s">
        <v>390</v>
      </c>
      <c r="B260" s="61">
        <v>2.5579999999999998</v>
      </c>
      <c r="C260" s="61">
        <v>2.5579999999999998</v>
      </c>
      <c r="D260" s="61">
        <v>0</v>
      </c>
      <c r="E260" s="61">
        <v>0</v>
      </c>
      <c r="F260" s="61">
        <v>0.83899999999999997</v>
      </c>
      <c r="G260" s="61">
        <v>1E-3</v>
      </c>
      <c r="H260" s="61">
        <v>1.7190000000000001</v>
      </c>
      <c r="I260" s="61">
        <v>0</v>
      </c>
      <c r="J260" s="61">
        <v>-2.2204460492503131E-16</v>
      </c>
      <c r="K260" s="61">
        <v>0.83899999999999997</v>
      </c>
      <c r="L260" s="62">
        <v>0</v>
      </c>
    </row>
    <row r="261" spans="1:12" s="58" customFormat="1" ht="30" customHeight="1">
      <c r="A261" s="59" t="s">
        <v>391</v>
      </c>
      <c r="B261" s="68">
        <v>1</v>
      </c>
      <c r="C261" s="68">
        <v>1</v>
      </c>
      <c r="D261" s="68">
        <v>0</v>
      </c>
      <c r="E261" s="68">
        <v>0</v>
      </c>
      <c r="F261" s="68">
        <v>0</v>
      </c>
      <c r="G261" s="68">
        <v>0</v>
      </c>
      <c r="H261" s="68">
        <v>1</v>
      </c>
      <c r="I261" s="68">
        <v>0</v>
      </c>
      <c r="J261" s="68">
        <v>0</v>
      </c>
      <c r="K261" s="68">
        <v>0</v>
      </c>
      <c r="L261" s="62">
        <v>0</v>
      </c>
    </row>
    <row r="262" spans="1:12" s="58" customFormat="1" ht="30" customHeight="1">
      <c r="A262" s="42" t="s">
        <v>392</v>
      </c>
      <c r="B262" s="61">
        <v>3.4020000000000001</v>
      </c>
      <c r="C262" s="61">
        <v>3.4020000000000001</v>
      </c>
      <c r="D262" s="61">
        <v>1.6639999999999999</v>
      </c>
      <c r="E262" s="61">
        <v>4.3999999999999997E-2</v>
      </c>
      <c r="F262" s="61">
        <v>0</v>
      </c>
      <c r="G262" s="61">
        <v>0</v>
      </c>
      <c r="H262" s="61">
        <v>1.738</v>
      </c>
      <c r="I262" s="61">
        <v>0</v>
      </c>
      <c r="J262" s="61">
        <f t="shared" ref="J262:J278" si="14">B262-D262-F262-H262-I262</f>
        <v>2.2204460492503131E-16</v>
      </c>
      <c r="K262" s="61">
        <v>1.6639999999999999</v>
      </c>
      <c r="L262" s="62">
        <v>0</v>
      </c>
    </row>
    <row r="263" spans="1:12" s="58" customFormat="1" ht="30" customHeight="1">
      <c r="A263" s="75" t="s">
        <v>393</v>
      </c>
      <c r="B263" s="76">
        <v>6.3129999999999997</v>
      </c>
      <c r="C263" s="76">
        <v>6.3129999999999997</v>
      </c>
      <c r="D263" s="76">
        <v>1.365</v>
      </c>
      <c r="E263" s="68">
        <v>0.44400000000000001</v>
      </c>
      <c r="F263" s="76">
        <v>1.54</v>
      </c>
      <c r="G263" s="68">
        <v>0.02</v>
      </c>
      <c r="H263" s="76">
        <v>3.4079999999999999</v>
      </c>
      <c r="I263" s="76">
        <v>0</v>
      </c>
      <c r="J263" s="76">
        <f t="shared" si="14"/>
        <v>-4.4408920985006262E-16</v>
      </c>
      <c r="K263" s="76">
        <v>2.9049999999999998</v>
      </c>
      <c r="L263" s="62">
        <v>0</v>
      </c>
    </row>
    <row r="264" spans="1:12" s="58" customFormat="1" ht="30" customHeight="1">
      <c r="A264" s="42" t="s">
        <v>87</v>
      </c>
      <c r="B264" s="61">
        <v>33.399079999999998</v>
      </c>
      <c r="C264" s="61">
        <v>33.399079999999998</v>
      </c>
      <c r="D264" s="61">
        <v>3.3155399999999999</v>
      </c>
      <c r="E264" s="61">
        <v>0.62470999999999999</v>
      </c>
      <c r="F264" s="61">
        <v>12.84249</v>
      </c>
      <c r="G264" s="61">
        <v>1.0965100000000001</v>
      </c>
      <c r="H264" s="61">
        <v>11.79289</v>
      </c>
      <c r="I264" s="61">
        <v>5.4481599999999997</v>
      </c>
      <c r="J264" s="61">
        <f t="shared" si="14"/>
        <v>0</v>
      </c>
      <c r="K264" s="61">
        <v>9.5898099999999999</v>
      </c>
      <c r="L264" s="62">
        <v>0</v>
      </c>
    </row>
    <row r="265" spans="1:12" s="58" customFormat="1" ht="30" customHeight="1">
      <c r="A265" s="42" t="s">
        <v>394</v>
      </c>
      <c r="B265" s="61">
        <v>13.622</v>
      </c>
      <c r="C265" s="61">
        <v>13.622</v>
      </c>
      <c r="D265" s="61">
        <v>0</v>
      </c>
      <c r="E265" s="61">
        <v>0</v>
      </c>
      <c r="F265" s="61">
        <v>6.0999999999999999E-2</v>
      </c>
      <c r="G265" s="61">
        <v>6.0999999999999999E-2</v>
      </c>
      <c r="H265" s="61">
        <v>13.561</v>
      </c>
      <c r="I265" s="61">
        <v>0</v>
      </c>
      <c r="J265" s="61">
        <f t="shared" si="14"/>
        <v>0</v>
      </c>
      <c r="K265" s="61">
        <v>6.0999999999999999E-2</v>
      </c>
      <c r="L265" s="62">
        <v>0</v>
      </c>
    </row>
    <row r="266" spans="1:12" s="58" customFormat="1" ht="30" customHeight="1">
      <c r="A266" s="42" t="s">
        <v>395</v>
      </c>
      <c r="B266" s="61">
        <v>1.998</v>
      </c>
      <c r="C266" s="61">
        <v>1.998</v>
      </c>
      <c r="D266" s="61">
        <v>7.6999999999999999E-2</v>
      </c>
      <c r="E266" s="61">
        <v>2E-3</v>
      </c>
      <c r="F266" s="61">
        <v>1.373</v>
      </c>
      <c r="G266" s="61">
        <v>1.4E-2</v>
      </c>
      <c r="H266" s="61">
        <v>0.54800000000000004</v>
      </c>
      <c r="I266" s="61">
        <v>0</v>
      </c>
      <c r="J266" s="61">
        <f t="shared" si="14"/>
        <v>0</v>
      </c>
      <c r="K266" s="61">
        <v>1.45</v>
      </c>
      <c r="L266" s="62">
        <v>0</v>
      </c>
    </row>
    <row r="267" spans="1:12" s="58" customFormat="1" ht="30" customHeight="1">
      <c r="A267" s="42" t="s">
        <v>396</v>
      </c>
      <c r="B267" s="61">
        <v>0.41699999999999998</v>
      </c>
      <c r="C267" s="61">
        <v>0.41699999999999998</v>
      </c>
      <c r="D267" s="61">
        <v>0</v>
      </c>
      <c r="E267" s="61">
        <v>0</v>
      </c>
      <c r="F267" s="61">
        <v>0.107</v>
      </c>
      <c r="G267" s="61">
        <v>0.107</v>
      </c>
      <c r="H267" s="61">
        <v>0.31</v>
      </c>
      <c r="I267" s="61">
        <v>0</v>
      </c>
      <c r="J267" s="61">
        <f t="shared" si="14"/>
        <v>0</v>
      </c>
      <c r="K267" s="61">
        <v>0.107</v>
      </c>
      <c r="L267" s="62">
        <v>0</v>
      </c>
    </row>
    <row r="268" spans="1:12" s="58" customFormat="1" ht="30" customHeight="1">
      <c r="A268" s="42" t="s">
        <v>397</v>
      </c>
      <c r="B268" s="61">
        <v>1.6950000000000001</v>
      </c>
      <c r="C268" s="61">
        <v>1.6950000000000001</v>
      </c>
      <c r="D268" s="61">
        <v>0.09</v>
      </c>
      <c r="E268" s="61">
        <v>1E-3</v>
      </c>
      <c r="F268" s="61">
        <v>1.0920000000000001</v>
      </c>
      <c r="G268" s="61">
        <v>0.17299999999999999</v>
      </c>
      <c r="H268" s="61">
        <v>0.51300000000000001</v>
      </c>
      <c r="I268" s="61">
        <v>0</v>
      </c>
      <c r="J268" s="61">
        <f t="shared" si="14"/>
        <v>-1.1102230246251565E-16</v>
      </c>
      <c r="K268" s="61">
        <v>1.1819999999999999</v>
      </c>
      <c r="L268" s="62">
        <v>2</v>
      </c>
    </row>
    <row r="269" spans="1:12" s="58" customFormat="1" ht="30" customHeight="1">
      <c r="A269" s="42" t="s">
        <v>398</v>
      </c>
      <c r="B269" s="61">
        <v>1.035E-2</v>
      </c>
      <c r="C269" s="61">
        <v>1.035E-2</v>
      </c>
      <c r="D269" s="61">
        <v>1.035E-2</v>
      </c>
      <c r="E269" s="61">
        <v>1E-3</v>
      </c>
      <c r="F269" s="61">
        <v>0</v>
      </c>
      <c r="G269" s="61">
        <v>0</v>
      </c>
      <c r="H269" s="61">
        <v>0</v>
      </c>
      <c r="I269" s="61">
        <v>0</v>
      </c>
      <c r="J269" s="61">
        <f t="shared" si="14"/>
        <v>0</v>
      </c>
      <c r="K269" s="61">
        <v>1.035E-2</v>
      </c>
      <c r="L269" s="62">
        <v>0</v>
      </c>
    </row>
    <row r="270" spans="1:12" s="58" customFormat="1" ht="30" customHeight="1">
      <c r="A270" s="42" t="s">
        <v>399</v>
      </c>
      <c r="B270" s="61">
        <v>0.25</v>
      </c>
      <c r="C270" s="61">
        <v>0.25</v>
      </c>
      <c r="D270" s="61">
        <v>0</v>
      </c>
      <c r="E270" s="61">
        <v>0</v>
      </c>
      <c r="F270" s="61">
        <v>0</v>
      </c>
      <c r="G270" s="61">
        <v>0</v>
      </c>
      <c r="H270" s="61">
        <v>0.25</v>
      </c>
      <c r="I270" s="61">
        <v>0</v>
      </c>
      <c r="J270" s="61">
        <f t="shared" si="14"/>
        <v>0</v>
      </c>
      <c r="K270" s="61">
        <v>0</v>
      </c>
      <c r="L270" s="62">
        <v>0</v>
      </c>
    </row>
    <row r="271" spans="1:12" s="58" customFormat="1" ht="30" customHeight="1">
      <c r="A271" s="42" t="s">
        <v>400</v>
      </c>
      <c r="B271" s="61">
        <v>0.75700000000000001</v>
      </c>
      <c r="C271" s="61">
        <v>0.75700000000000001</v>
      </c>
      <c r="D271" s="61">
        <v>0</v>
      </c>
      <c r="E271" s="61">
        <v>0</v>
      </c>
      <c r="F271" s="61">
        <v>0.111</v>
      </c>
      <c r="G271" s="61">
        <v>8.2000000000000003E-2</v>
      </c>
      <c r="H271" s="61">
        <v>0.64600000000000002</v>
      </c>
      <c r="I271" s="61">
        <v>0</v>
      </c>
      <c r="J271" s="61">
        <f t="shared" si="14"/>
        <v>0</v>
      </c>
      <c r="K271" s="61">
        <v>0.111</v>
      </c>
      <c r="L271" s="62">
        <v>0</v>
      </c>
    </row>
    <row r="272" spans="1:12" s="58" customFormat="1" ht="30" customHeight="1">
      <c r="A272" s="42" t="s">
        <v>401</v>
      </c>
      <c r="B272" s="61">
        <v>2.3109999999999999</v>
      </c>
      <c r="C272" s="61">
        <v>2.3109999999999999</v>
      </c>
      <c r="D272" s="61">
        <v>0</v>
      </c>
      <c r="E272" s="61">
        <v>0</v>
      </c>
      <c r="F272" s="61">
        <v>0</v>
      </c>
      <c r="G272" s="61">
        <v>0</v>
      </c>
      <c r="H272" s="61">
        <v>2.3109999999999999</v>
      </c>
      <c r="I272" s="61">
        <v>0</v>
      </c>
      <c r="J272" s="61">
        <f t="shared" si="14"/>
        <v>0</v>
      </c>
      <c r="K272" s="61">
        <v>0</v>
      </c>
      <c r="L272" s="62">
        <v>0</v>
      </c>
    </row>
    <row r="273" spans="1:12" s="58" customFormat="1" ht="30" customHeight="1">
      <c r="A273" s="42" t="s">
        <v>402</v>
      </c>
      <c r="B273" s="61">
        <v>0.13200000000000001</v>
      </c>
      <c r="C273" s="61">
        <v>0.13200000000000001</v>
      </c>
      <c r="D273" s="61">
        <v>0</v>
      </c>
      <c r="E273" s="61">
        <v>0</v>
      </c>
      <c r="F273" s="61">
        <v>0</v>
      </c>
      <c r="G273" s="61">
        <v>0</v>
      </c>
      <c r="H273" s="61">
        <v>0.13200000000000001</v>
      </c>
      <c r="I273" s="61">
        <v>0</v>
      </c>
      <c r="J273" s="61">
        <f t="shared" si="14"/>
        <v>0</v>
      </c>
      <c r="K273" s="61">
        <v>0</v>
      </c>
      <c r="L273" s="62">
        <v>0</v>
      </c>
    </row>
    <row r="274" spans="1:12" s="58" customFormat="1" ht="30" customHeight="1">
      <c r="A274" s="42" t="s">
        <v>403</v>
      </c>
      <c r="B274" s="61">
        <v>0.60799999999999998</v>
      </c>
      <c r="C274" s="61">
        <f>B274</f>
        <v>0.60799999999999998</v>
      </c>
      <c r="D274" s="61">
        <v>0.26369999999999999</v>
      </c>
      <c r="E274" s="61">
        <v>5.0000000000000001E-3</v>
      </c>
      <c r="F274" s="61">
        <f>0.0939+0.032</f>
        <v>0.12590000000000001</v>
      </c>
      <c r="G274" s="61">
        <v>2E-3</v>
      </c>
      <c r="H274" s="61">
        <f>B274-D274-F274</f>
        <v>0.21839999999999998</v>
      </c>
      <c r="I274" s="61">
        <v>0</v>
      </c>
      <c r="J274" s="61">
        <f t="shared" si="14"/>
        <v>0</v>
      </c>
      <c r="K274" s="61">
        <f>D274+F274</f>
        <v>0.3896</v>
      </c>
      <c r="L274" s="62">
        <v>0</v>
      </c>
    </row>
    <row r="275" spans="1:12" s="58" customFormat="1" ht="30" customHeight="1">
      <c r="A275" s="42" t="s">
        <v>404</v>
      </c>
      <c r="B275" s="61">
        <v>2.9369999999999998</v>
      </c>
      <c r="C275" s="61">
        <v>2.9369999999999998</v>
      </c>
      <c r="D275" s="61">
        <v>0</v>
      </c>
      <c r="E275" s="61">
        <v>0</v>
      </c>
      <c r="F275" s="61">
        <v>0</v>
      </c>
      <c r="G275" s="61">
        <v>0</v>
      </c>
      <c r="H275" s="61">
        <v>2.9369999999999998</v>
      </c>
      <c r="I275" s="61">
        <v>0</v>
      </c>
      <c r="J275" s="61">
        <f t="shared" si="14"/>
        <v>0</v>
      </c>
      <c r="K275" s="61">
        <v>0</v>
      </c>
      <c r="L275" s="62">
        <v>0</v>
      </c>
    </row>
    <row r="276" spans="1:12" s="58" customFormat="1" ht="30" customHeight="1">
      <c r="A276" s="42" t="s">
        <v>405</v>
      </c>
      <c r="B276" s="61">
        <v>0.61</v>
      </c>
      <c r="C276" s="61">
        <v>0.05</v>
      </c>
      <c r="D276" s="61">
        <v>0</v>
      </c>
      <c r="E276" s="61">
        <v>0</v>
      </c>
      <c r="F276" s="61">
        <v>0</v>
      </c>
      <c r="G276" s="61">
        <v>0</v>
      </c>
      <c r="H276" s="61">
        <v>0.05</v>
      </c>
      <c r="I276" s="61">
        <v>0</v>
      </c>
      <c r="J276" s="61">
        <f t="shared" si="14"/>
        <v>0.55999999999999994</v>
      </c>
      <c r="K276" s="61">
        <v>0</v>
      </c>
      <c r="L276" s="62">
        <v>0</v>
      </c>
    </row>
    <row r="277" spans="1:12" s="58" customFormat="1" ht="30" customHeight="1">
      <c r="A277" s="42" t="s">
        <v>406</v>
      </c>
      <c r="B277" s="61">
        <v>1.1000000000000001</v>
      </c>
      <c r="C277" s="61">
        <v>1.1000000000000001</v>
      </c>
      <c r="D277" s="61">
        <v>0</v>
      </c>
      <c r="E277" s="61">
        <v>0</v>
      </c>
      <c r="F277" s="61">
        <v>0</v>
      </c>
      <c r="G277" s="61">
        <v>0</v>
      </c>
      <c r="H277" s="61">
        <v>1.1000000000000001</v>
      </c>
      <c r="I277" s="61">
        <v>0</v>
      </c>
      <c r="J277" s="61">
        <f t="shared" si="14"/>
        <v>0</v>
      </c>
      <c r="K277" s="61">
        <v>0</v>
      </c>
      <c r="L277" s="62">
        <v>0</v>
      </c>
    </row>
    <row r="278" spans="1:12" s="58" customFormat="1" ht="30" customHeight="1">
      <c r="A278" s="42" t="s">
        <v>88</v>
      </c>
      <c r="B278" s="61">
        <v>10.766</v>
      </c>
      <c r="C278" s="61">
        <v>10.766</v>
      </c>
      <c r="D278" s="61">
        <v>1.597</v>
      </c>
      <c r="E278" s="61">
        <v>5.7000000000000002E-2</v>
      </c>
      <c r="F278" s="61">
        <v>3.8410000000000002</v>
      </c>
      <c r="G278" s="61">
        <v>0.754</v>
      </c>
      <c r="H278" s="61">
        <v>5.3280000000000003</v>
      </c>
      <c r="I278" s="61">
        <v>0</v>
      </c>
      <c r="J278" s="61">
        <f t="shared" si="14"/>
        <v>0</v>
      </c>
      <c r="K278" s="61">
        <v>5.4379999999999997</v>
      </c>
      <c r="L278" s="62">
        <v>0</v>
      </c>
    </row>
    <row r="279" spans="1:12" s="58" customFormat="1" ht="30" customHeight="1">
      <c r="A279" s="42" t="s">
        <v>407</v>
      </c>
      <c r="B279" s="61">
        <v>2.59</v>
      </c>
      <c r="C279" s="61">
        <v>2.59</v>
      </c>
      <c r="D279" s="61">
        <v>1.371</v>
      </c>
      <c r="E279" s="61">
        <v>0.21199999999999999</v>
      </c>
      <c r="F279" s="61">
        <v>1.0780000000000001</v>
      </c>
      <c r="G279" s="61">
        <v>0.11700000000000001</v>
      </c>
      <c r="H279" s="61">
        <v>0.14099999999999999</v>
      </c>
      <c r="I279" s="61">
        <v>0</v>
      </c>
      <c r="J279" s="61">
        <f>B279-D279-F279-H279-I279</f>
        <v>-1.9428902930940239E-16</v>
      </c>
      <c r="K279" s="61">
        <v>2.4489999999999998</v>
      </c>
      <c r="L279" s="62">
        <v>9</v>
      </c>
    </row>
    <row r="280" spans="1:12" s="58" customFormat="1" ht="30" customHeight="1">
      <c r="A280" s="42" t="s">
        <v>408</v>
      </c>
      <c r="B280" s="68">
        <v>1.266</v>
      </c>
      <c r="C280" s="68">
        <v>1.266</v>
      </c>
      <c r="D280" s="68">
        <v>0</v>
      </c>
      <c r="E280" s="68">
        <v>0</v>
      </c>
      <c r="F280" s="68">
        <v>1.0029999999999999</v>
      </c>
      <c r="G280" s="68">
        <v>8.9999999999999993E-3</v>
      </c>
      <c r="H280" s="68">
        <v>0.26300000000000001</v>
      </c>
      <c r="I280" s="68">
        <v>0</v>
      </c>
      <c r="J280" s="68">
        <f t="shared" ref="J280:J281" si="15">B280-D280-F280-H280-I280</f>
        <v>1.1102230246251565E-16</v>
      </c>
      <c r="K280" s="68">
        <v>0</v>
      </c>
      <c r="L280" s="62">
        <v>0</v>
      </c>
    </row>
    <row r="281" spans="1:12" s="58" customFormat="1" ht="30" customHeight="1">
      <c r="A281" s="42" t="s">
        <v>409</v>
      </c>
      <c r="B281" s="68">
        <v>1.026</v>
      </c>
      <c r="C281" s="68">
        <v>1.026</v>
      </c>
      <c r="D281" s="68">
        <v>0.33900000000000002</v>
      </c>
      <c r="E281" s="68">
        <v>0.184</v>
      </c>
      <c r="F281" s="68">
        <v>0.48399999999999999</v>
      </c>
      <c r="G281" s="68">
        <v>0.03</v>
      </c>
      <c r="H281" s="68">
        <v>0.20300000000000001</v>
      </c>
      <c r="I281" s="68">
        <v>0</v>
      </c>
      <c r="J281" s="68">
        <f t="shared" si="15"/>
        <v>5.5511151231257827E-17</v>
      </c>
      <c r="K281" s="68">
        <v>0.82299999999999995</v>
      </c>
      <c r="L281" s="81">
        <v>1</v>
      </c>
    </row>
    <row r="282" spans="1:12" s="58" customFormat="1" ht="30" customHeight="1">
      <c r="A282" s="42" t="s">
        <v>90</v>
      </c>
      <c r="B282" s="61">
        <v>18.768000000000001</v>
      </c>
      <c r="C282" s="61">
        <v>18.768000000000001</v>
      </c>
      <c r="D282" s="61">
        <v>0.308</v>
      </c>
      <c r="E282" s="61">
        <v>3.4000000000000002E-2</v>
      </c>
      <c r="F282" s="61">
        <v>8.234</v>
      </c>
      <c r="G282" s="61">
        <v>0.36699999999999999</v>
      </c>
      <c r="H282" s="61">
        <v>10.226000000000001</v>
      </c>
      <c r="I282" s="61">
        <v>0</v>
      </c>
      <c r="J282" s="61">
        <v>0</v>
      </c>
      <c r="K282" s="61">
        <v>8.5419999999999998</v>
      </c>
      <c r="L282" s="62">
        <v>1</v>
      </c>
    </row>
    <row r="283" spans="1:12" s="58" customFormat="1" ht="30" customHeight="1">
      <c r="A283" s="42" t="s">
        <v>91</v>
      </c>
      <c r="B283" s="61">
        <v>2.218</v>
      </c>
      <c r="C283" s="61">
        <v>2.218</v>
      </c>
      <c r="D283" s="61">
        <v>0</v>
      </c>
      <c r="E283" s="61">
        <v>0</v>
      </c>
      <c r="F283" s="61">
        <v>2.0830000000000002</v>
      </c>
      <c r="G283" s="61">
        <v>0.11799999999999999</v>
      </c>
      <c r="H283" s="61">
        <v>0.13500000000000001</v>
      </c>
      <c r="I283" s="61">
        <v>0</v>
      </c>
      <c r="J283" s="61">
        <f t="shared" ref="J283:J286" si="16">B283-D283-F283-H283-I283</f>
        <v>-2.2204460492503131E-16</v>
      </c>
      <c r="K283" s="61">
        <v>2.0830000000000002</v>
      </c>
      <c r="L283" s="62">
        <v>6</v>
      </c>
    </row>
    <row r="284" spans="1:12" s="58" customFormat="1" ht="30" customHeight="1">
      <c r="A284" s="59" t="s">
        <v>410</v>
      </c>
      <c r="B284" s="68">
        <v>1.4E-2</v>
      </c>
      <c r="C284" s="68">
        <v>1.4E-2</v>
      </c>
      <c r="D284" s="68">
        <v>0</v>
      </c>
      <c r="E284" s="68">
        <v>0</v>
      </c>
      <c r="F284" s="68">
        <v>0</v>
      </c>
      <c r="G284" s="68">
        <v>0</v>
      </c>
      <c r="H284" s="68">
        <v>1.4E-2</v>
      </c>
      <c r="I284" s="68">
        <v>0</v>
      </c>
      <c r="J284" s="68">
        <f t="shared" si="16"/>
        <v>0</v>
      </c>
      <c r="K284" s="68">
        <v>0</v>
      </c>
      <c r="L284" s="62">
        <v>0</v>
      </c>
    </row>
    <row r="285" spans="1:12" s="58" customFormat="1" ht="30" customHeight="1">
      <c r="A285" s="42" t="s">
        <v>411</v>
      </c>
      <c r="B285" s="61">
        <v>1.899</v>
      </c>
      <c r="C285" s="61">
        <v>1.899</v>
      </c>
      <c r="D285" s="61">
        <v>0.38800000000000001</v>
      </c>
      <c r="E285" s="61">
        <v>8.0000000000000002E-3</v>
      </c>
      <c r="F285" s="61">
        <v>0.91</v>
      </c>
      <c r="G285" s="61">
        <v>1.2999999999999999E-2</v>
      </c>
      <c r="H285" s="61">
        <v>0.60099999999999998</v>
      </c>
      <c r="I285" s="61">
        <v>0</v>
      </c>
      <c r="J285" s="61">
        <f t="shared" si="16"/>
        <v>1.1102230246251565E-16</v>
      </c>
      <c r="K285" s="61">
        <v>1.298</v>
      </c>
      <c r="L285" s="62">
        <v>0</v>
      </c>
    </row>
    <row r="286" spans="1:12" s="58" customFormat="1" ht="30" customHeight="1">
      <c r="A286" s="42" t="s">
        <v>412</v>
      </c>
      <c r="B286" s="61">
        <v>1.331</v>
      </c>
      <c r="C286" s="61">
        <v>1.331</v>
      </c>
      <c r="D286" s="61">
        <v>0</v>
      </c>
      <c r="E286" s="61">
        <v>0</v>
      </c>
      <c r="F286" s="61">
        <v>0</v>
      </c>
      <c r="G286" s="61">
        <v>0</v>
      </c>
      <c r="H286" s="61">
        <v>1.331</v>
      </c>
      <c r="I286" s="61">
        <v>0</v>
      </c>
      <c r="J286" s="61">
        <f t="shared" si="16"/>
        <v>0</v>
      </c>
      <c r="K286" s="61">
        <v>0</v>
      </c>
      <c r="L286" s="62">
        <v>0</v>
      </c>
    </row>
    <row r="287" spans="1:12" s="58" customFormat="1" ht="30" customHeight="1">
      <c r="A287" s="42" t="s">
        <v>413</v>
      </c>
      <c r="B287" s="61">
        <v>1.3720000000000001</v>
      </c>
      <c r="C287" s="61">
        <v>1.3720000000000001</v>
      </c>
      <c r="D287" s="61">
        <v>0</v>
      </c>
      <c r="E287" s="61">
        <v>0</v>
      </c>
      <c r="F287" s="61">
        <v>0</v>
      </c>
      <c r="G287" s="61">
        <v>0</v>
      </c>
      <c r="H287" s="61">
        <v>1.3720000000000001</v>
      </c>
      <c r="I287" s="61">
        <v>0</v>
      </c>
      <c r="J287" s="61">
        <f>B287-D287-F287-H287-I287</f>
        <v>0</v>
      </c>
      <c r="K287" s="61">
        <v>0</v>
      </c>
      <c r="L287" s="62">
        <v>0</v>
      </c>
    </row>
    <row r="288" spans="1:12" s="58" customFormat="1" ht="30" customHeight="1">
      <c r="A288" s="42" t="s">
        <v>414</v>
      </c>
      <c r="B288" s="61">
        <v>1.3660000000000001</v>
      </c>
      <c r="C288" s="61">
        <v>1.3660000000000001</v>
      </c>
      <c r="D288" s="61">
        <v>0</v>
      </c>
      <c r="E288" s="61">
        <v>0</v>
      </c>
      <c r="F288" s="61">
        <v>0</v>
      </c>
      <c r="G288" s="61">
        <v>0</v>
      </c>
      <c r="H288" s="61">
        <v>1.3660000000000001</v>
      </c>
      <c r="I288" s="61">
        <v>0</v>
      </c>
      <c r="J288" s="61">
        <f>B288-D288-F288-H288-I288</f>
        <v>0</v>
      </c>
      <c r="K288" s="61">
        <v>0</v>
      </c>
      <c r="L288" s="62">
        <v>0</v>
      </c>
    </row>
    <row r="289" spans="1:12" s="58" customFormat="1" ht="30" customHeight="1">
      <c r="A289" s="59" t="s">
        <v>415</v>
      </c>
      <c r="B289" s="68">
        <v>0.03</v>
      </c>
      <c r="C289" s="68">
        <v>0.03</v>
      </c>
      <c r="D289" s="68">
        <v>0</v>
      </c>
      <c r="E289" s="68">
        <v>0</v>
      </c>
      <c r="F289" s="68">
        <v>0</v>
      </c>
      <c r="G289" s="68">
        <v>0</v>
      </c>
      <c r="H289" s="68">
        <v>0.03</v>
      </c>
      <c r="I289" s="68">
        <v>0</v>
      </c>
      <c r="J289" s="68">
        <f t="shared" ref="J289" si="17">B289-D289-F289-H289-I289</f>
        <v>0</v>
      </c>
      <c r="K289" s="68">
        <v>0</v>
      </c>
      <c r="L289" s="62">
        <v>0</v>
      </c>
    </row>
    <row r="290" spans="1:12" s="58" customFormat="1" ht="30" customHeight="1">
      <c r="A290" s="42" t="s">
        <v>416</v>
      </c>
      <c r="B290" s="61">
        <v>6.1360000000000001</v>
      </c>
      <c r="C290" s="61">
        <v>6.1360000000000001</v>
      </c>
      <c r="D290" s="61">
        <v>0</v>
      </c>
      <c r="E290" s="61">
        <v>0</v>
      </c>
      <c r="F290" s="61">
        <v>4.0510000000000002</v>
      </c>
      <c r="G290" s="61">
        <v>4.0510000000000002</v>
      </c>
      <c r="H290" s="61">
        <v>2.085</v>
      </c>
      <c r="I290" s="61">
        <v>0</v>
      </c>
      <c r="J290" s="61">
        <f>B290-D290-F290-H290-I290</f>
        <v>0</v>
      </c>
      <c r="K290" s="61">
        <v>4.0510000000000002</v>
      </c>
      <c r="L290" s="62">
        <v>0</v>
      </c>
    </row>
    <row r="291" spans="1:12" s="58" customFormat="1" ht="30" customHeight="1">
      <c r="A291" s="42" t="s">
        <v>93</v>
      </c>
      <c r="B291" s="61">
        <v>4.6929999999999996</v>
      </c>
      <c r="C291" s="61">
        <v>4.6929999999999996</v>
      </c>
      <c r="D291" s="61">
        <v>0.82099999999999995</v>
      </c>
      <c r="E291" s="61">
        <v>0.82099999999999995</v>
      </c>
      <c r="F291" s="61">
        <v>2.4700000000000002</v>
      </c>
      <c r="G291" s="61">
        <v>2.339</v>
      </c>
      <c r="H291" s="61">
        <v>1.4019999999999999</v>
      </c>
      <c r="I291" s="61">
        <v>0</v>
      </c>
      <c r="J291" s="61">
        <f t="shared" ref="J291" si="18">B291-D291-F291-H291-I291</f>
        <v>-2.2204460492503131E-16</v>
      </c>
      <c r="K291" s="61">
        <v>3.2909999999999999</v>
      </c>
      <c r="L291" s="62">
        <v>0</v>
      </c>
    </row>
    <row r="292" spans="1:12" s="58" customFormat="1" ht="30" customHeight="1">
      <c r="A292" s="42" t="s">
        <v>417</v>
      </c>
      <c r="B292" s="61">
        <v>7.6369999999999996</v>
      </c>
      <c r="C292" s="61">
        <v>7.6369999999999996</v>
      </c>
      <c r="D292" s="61">
        <v>0</v>
      </c>
      <c r="E292" s="61">
        <v>0</v>
      </c>
      <c r="F292" s="61">
        <v>1.617</v>
      </c>
      <c r="G292" s="61">
        <v>1.4999999999999999E-2</v>
      </c>
      <c r="H292" s="61">
        <v>6.02</v>
      </c>
      <c r="I292" s="61">
        <v>0</v>
      </c>
      <c r="J292" s="61">
        <f>B292-D292-F292-H292-I292</f>
        <v>0</v>
      </c>
      <c r="K292" s="61">
        <v>1.617</v>
      </c>
      <c r="L292" s="62">
        <v>0</v>
      </c>
    </row>
    <row r="293" spans="1:12" s="58" customFormat="1" ht="30" customHeight="1">
      <c r="A293" s="42" t="s">
        <v>418</v>
      </c>
      <c r="B293" s="61">
        <v>1.5960000000000001</v>
      </c>
      <c r="C293" s="61">
        <v>1.5960000000000001</v>
      </c>
      <c r="D293" s="61">
        <v>0</v>
      </c>
      <c r="E293" s="61">
        <v>0</v>
      </c>
      <c r="F293" s="61">
        <v>0.309</v>
      </c>
      <c r="G293" s="61">
        <v>0.309</v>
      </c>
      <c r="H293" s="61">
        <v>1.2869999999999999</v>
      </c>
      <c r="I293" s="61">
        <v>0</v>
      </c>
      <c r="J293" s="61">
        <f t="shared" ref="J293" si="19">B293-D293-F293-H293-I293</f>
        <v>2.2204460492503131E-16</v>
      </c>
      <c r="K293" s="61">
        <v>0.309</v>
      </c>
      <c r="L293" s="62">
        <v>0</v>
      </c>
    </row>
    <row r="294" spans="1:12" s="58" customFormat="1" ht="30" customHeight="1">
      <c r="A294" s="42" t="s">
        <v>419</v>
      </c>
      <c r="B294" s="61">
        <v>2.5579999999999998</v>
      </c>
      <c r="C294" s="61">
        <v>2.5579999999999998</v>
      </c>
      <c r="D294" s="61">
        <v>0</v>
      </c>
      <c r="E294" s="61">
        <v>0</v>
      </c>
      <c r="F294" s="61">
        <v>0.57199999999999995</v>
      </c>
      <c r="G294" s="61">
        <v>1E-3</v>
      </c>
      <c r="H294" s="61">
        <v>1.986</v>
      </c>
      <c r="I294" s="61">
        <v>0</v>
      </c>
      <c r="J294" s="61">
        <f>B294-D294-F294-H294-I294</f>
        <v>-2.2204460492503131E-16</v>
      </c>
      <c r="K294" s="61">
        <v>0</v>
      </c>
      <c r="L294" s="62">
        <v>0</v>
      </c>
    </row>
    <row r="295" spans="1:12" s="58" customFormat="1" ht="30" customHeight="1">
      <c r="A295" s="42" t="s">
        <v>420</v>
      </c>
      <c r="B295" s="61">
        <v>0.32700000000000001</v>
      </c>
      <c r="C295" s="61">
        <v>0.32700000000000001</v>
      </c>
      <c r="D295" s="61">
        <v>0</v>
      </c>
      <c r="E295" s="61">
        <v>0</v>
      </c>
      <c r="F295" s="61">
        <v>0.14799999999999999</v>
      </c>
      <c r="G295" s="61">
        <v>1E-3</v>
      </c>
      <c r="H295" s="61">
        <v>0.17899999999999999</v>
      </c>
      <c r="I295" s="61">
        <v>0</v>
      </c>
      <c r="J295" s="61">
        <f t="shared" ref="J295" si="20">B295-D295-F295-H295-I295</f>
        <v>2.7755575615628914E-17</v>
      </c>
      <c r="K295" s="61">
        <v>0.14799999999999999</v>
      </c>
      <c r="L295" s="62">
        <v>0</v>
      </c>
    </row>
    <row r="296" spans="1:12" s="58" customFormat="1" ht="30" customHeight="1">
      <c r="A296" s="42" t="s">
        <v>94</v>
      </c>
      <c r="B296" s="61">
        <v>16.027999999999999</v>
      </c>
      <c r="C296" s="61">
        <v>16.027999999999999</v>
      </c>
      <c r="D296" s="61">
        <v>0.89400000000000002</v>
      </c>
      <c r="E296" s="61">
        <v>8.9999999999999993E-3</v>
      </c>
      <c r="F296" s="61">
        <v>6.9109999999999996</v>
      </c>
      <c r="G296" s="61">
        <v>4.4560000000000004</v>
      </c>
      <c r="H296" s="61">
        <v>8.2230000000000008</v>
      </c>
      <c r="I296" s="61">
        <v>0</v>
      </c>
      <c r="J296" s="61">
        <f>B296-D296-F296-H296-I296</f>
        <v>-1.7763568394002505E-15</v>
      </c>
      <c r="K296" s="61">
        <v>7.8049999999999997</v>
      </c>
      <c r="L296" s="62">
        <v>0</v>
      </c>
    </row>
    <row r="297" spans="1:12" s="58" customFormat="1" ht="30" customHeight="1">
      <c r="A297" s="59" t="s">
        <v>421</v>
      </c>
      <c r="B297" s="68">
        <v>0.443</v>
      </c>
      <c r="C297" s="68">
        <v>0.443</v>
      </c>
      <c r="D297" s="68">
        <v>0</v>
      </c>
      <c r="E297" s="68">
        <v>0</v>
      </c>
      <c r="F297" s="68">
        <v>0</v>
      </c>
      <c r="G297" s="68">
        <v>0</v>
      </c>
      <c r="H297" s="68">
        <v>0.443</v>
      </c>
      <c r="I297" s="68">
        <v>0</v>
      </c>
      <c r="J297" s="68">
        <f t="shared" ref="J297:J300" si="21">B297-D297-F297-H297-I297</f>
        <v>0</v>
      </c>
      <c r="K297" s="68">
        <v>0</v>
      </c>
      <c r="L297" s="62">
        <v>0</v>
      </c>
    </row>
    <row r="298" spans="1:12" s="58" customFormat="1" ht="30" customHeight="1">
      <c r="A298" s="42" t="s">
        <v>95</v>
      </c>
      <c r="B298" s="61">
        <v>11.664999999999999</v>
      </c>
      <c r="C298" s="61">
        <v>11.65</v>
      </c>
      <c r="D298" s="61">
        <v>7.8440000000000003</v>
      </c>
      <c r="E298" s="61">
        <v>2.7210000000000001</v>
      </c>
      <c r="F298" s="61">
        <v>1.2230000000000001</v>
      </c>
      <c r="G298" s="61">
        <v>6.0999999999999999E-2</v>
      </c>
      <c r="H298" s="61">
        <v>2.5830000000000002</v>
      </c>
      <c r="I298" s="61">
        <v>0</v>
      </c>
      <c r="J298" s="61">
        <f t="shared" si="21"/>
        <v>1.4999999999998792E-2</v>
      </c>
      <c r="K298" s="61">
        <v>9.0670000000000002</v>
      </c>
      <c r="L298" s="62">
        <v>0</v>
      </c>
    </row>
    <row r="299" spans="1:12" s="58" customFormat="1" ht="30" customHeight="1">
      <c r="A299" s="42" t="s">
        <v>422</v>
      </c>
      <c r="B299" s="61">
        <v>1.59</v>
      </c>
      <c r="C299" s="61">
        <v>1.59</v>
      </c>
      <c r="D299" s="61">
        <v>0.28599999999999998</v>
      </c>
      <c r="E299" s="61">
        <v>0.13100000000000001</v>
      </c>
      <c r="F299" s="61">
        <v>0.215</v>
      </c>
      <c r="G299" s="61">
        <v>4.0000000000000001E-3</v>
      </c>
      <c r="H299" s="61">
        <v>1.089</v>
      </c>
      <c r="I299" s="61">
        <v>0</v>
      </c>
      <c r="J299" s="61">
        <f t="shared" si="21"/>
        <v>0</v>
      </c>
      <c r="K299" s="61">
        <v>0.501</v>
      </c>
      <c r="L299" s="62">
        <v>0</v>
      </c>
    </row>
    <row r="300" spans="1:12" s="58" customFormat="1" ht="30" customHeight="1">
      <c r="A300" s="42" t="s">
        <v>423</v>
      </c>
      <c r="B300" s="61">
        <v>7.1040000000000001</v>
      </c>
      <c r="C300" s="61">
        <f>D300+F300+H300+I300</f>
        <v>7.10426</v>
      </c>
      <c r="D300" s="61">
        <v>1.7230799999999999</v>
      </c>
      <c r="E300" s="61">
        <v>0.34145999999999999</v>
      </c>
      <c r="F300" s="61">
        <v>2.6779999999999999</v>
      </c>
      <c r="G300" s="61">
        <v>1.0125200000000001</v>
      </c>
      <c r="H300" s="61">
        <v>2.7031799999999997</v>
      </c>
      <c r="I300" s="61">
        <v>0</v>
      </c>
      <c r="J300" s="61">
        <f t="shared" si="21"/>
        <v>-2.5999999999992696E-4</v>
      </c>
      <c r="K300" s="61">
        <v>4.4010799999999994</v>
      </c>
      <c r="L300" s="62">
        <v>0</v>
      </c>
    </row>
    <row r="301" spans="1:12" s="58" customFormat="1" ht="30" customHeight="1">
      <c r="A301" s="42" t="s">
        <v>97</v>
      </c>
      <c r="B301" s="61">
        <v>116.417</v>
      </c>
      <c r="C301" s="61">
        <v>100.95</v>
      </c>
      <c r="D301" s="61">
        <v>6.1970000000000001</v>
      </c>
      <c r="E301" s="61">
        <v>3.9830000000000001</v>
      </c>
      <c r="F301" s="61">
        <v>9.9930000000000003</v>
      </c>
      <c r="G301" s="61">
        <v>2.9420000000000002</v>
      </c>
      <c r="H301" s="61">
        <v>84.76</v>
      </c>
      <c r="I301" s="61">
        <v>0</v>
      </c>
      <c r="J301" s="61">
        <f>B301-D301-F301-H301-I301</f>
        <v>15.466999999999999</v>
      </c>
      <c r="K301" s="61">
        <v>5.907</v>
      </c>
      <c r="L301" s="62">
        <v>0</v>
      </c>
    </row>
    <row r="302" spans="1:12" s="58" customFormat="1" ht="30" customHeight="1">
      <c r="A302" s="42" t="s">
        <v>424</v>
      </c>
      <c r="B302" s="61">
        <v>15.074999999999999</v>
      </c>
      <c r="C302" s="61">
        <v>15.074999999999999</v>
      </c>
      <c r="D302" s="61">
        <v>2.4220000000000002</v>
      </c>
      <c r="E302" s="61">
        <v>0.35</v>
      </c>
      <c r="F302" s="61">
        <v>3.1869999999999998</v>
      </c>
      <c r="G302" s="61">
        <v>0.313</v>
      </c>
      <c r="H302" s="61">
        <v>9.4659999999999993</v>
      </c>
      <c r="I302" s="61">
        <v>0</v>
      </c>
      <c r="J302" s="61">
        <f>B302-D302-F302-H302-I302</f>
        <v>0</v>
      </c>
      <c r="K302" s="61">
        <v>5.609</v>
      </c>
      <c r="L302" s="62">
        <v>0</v>
      </c>
    </row>
    <row r="303" spans="1:12" s="58" customFormat="1" ht="30" customHeight="1">
      <c r="A303" s="42" t="s">
        <v>425</v>
      </c>
      <c r="B303" s="61">
        <v>5.859</v>
      </c>
      <c r="C303" s="61">
        <v>5.859</v>
      </c>
      <c r="D303" s="61">
        <v>0.35599999999999998</v>
      </c>
      <c r="E303" s="61">
        <v>0.30299999999999999</v>
      </c>
      <c r="F303" s="61">
        <v>2.15</v>
      </c>
      <c r="G303" s="61">
        <v>0.83299999999999996</v>
      </c>
      <c r="H303" s="61">
        <v>3.3530000000000002</v>
      </c>
      <c r="I303" s="61">
        <v>0</v>
      </c>
      <c r="J303" s="61">
        <f>B303-D303-F303-H303-I303</f>
        <v>0</v>
      </c>
      <c r="K303" s="61">
        <v>0</v>
      </c>
      <c r="L303" s="62">
        <v>0</v>
      </c>
    </row>
    <row r="304" spans="1:12" s="58" customFormat="1" ht="30" customHeight="1">
      <c r="A304" s="42" t="s">
        <v>426</v>
      </c>
      <c r="B304" s="61">
        <v>5.7409999999999997</v>
      </c>
      <c r="C304" s="61">
        <v>5.7409999999999997</v>
      </c>
      <c r="D304" s="61">
        <v>1.7430000000000001</v>
      </c>
      <c r="E304" s="61">
        <v>0.02</v>
      </c>
      <c r="F304" s="61">
        <v>2.1349999999999998</v>
      </c>
      <c r="G304" s="61">
        <v>2.5999999999999999E-2</v>
      </c>
      <c r="H304" s="61">
        <v>1.863</v>
      </c>
      <c r="I304" s="61">
        <v>0</v>
      </c>
      <c r="J304" s="61">
        <f t="shared" ref="J304:J305" si="22">B304-D304-F304-H304-I304</f>
        <v>-4.4408920985006262E-16</v>
      </c>
      <c r="K304" s="61">
        <v>3.8780000000000001</v>
      </c>
      <c r="L304" s="62">
        <v>0</v>
      </c>
    </row>
    <row r="305" spans="1:12" s="58" customFormat="1" ht="30" customHeight="1">
      <c r="A305" s="42" t="s">
        <v>427</v>
      </c>
      <c r="B305" s="61">
        <v>25.734999999999999</v>
      </c>
      <c r="C305" s="61">
        <f>+D305+F305+H305+I305</f>
        <v>25.47</v>
      </c>
      <c r="D305" s="61">
        <v>6.1660000000000004</v>
      </c>
      <c r="E305" s="61">
        <v>4.7229999999999999</v>
      </c>
      <c r="F305" s="61">
        <v>13.429</v>
      </c>
      <c r="G305" s="61">
        <v>6.6040000000000001</v>
      </c>
      <c r="H305" s="61">
        <v>5.875</v>
      </c>
      <c r="I305" s="61">
        <v>0</v>
      </c>
      <c r="J305" s="61">
        <f t="shared" si="22"/>
        <v>0.26499999999999879</v>
      </c>
      <c r="K305" s="61">
        <v>19.457000000000001</v>
      </c>
      <c r="L305" s="62">
        <v>0</v>
      </c>
    </row>
    <row r="306" spans="1:12" s="58" customFormat="1" ht="30" customHeight="1">
      <c r="A306" s="42" t="s">
        <v>428</v>
      </c>
      <c r="B306" s="61">
        <v>1.6220000000000001</v>
      </c>
      <c r="C306" s="61">
        <v>1.6220000000000001</v>
      </c>
      <c r="D306" s="61">
        <v>0</v>
      </c>
      <c r="E306" s="61">
        <v>0</v>
      </c>
      <c r="F306" s="61">
        <v>1.0549999999999999</v>
      </c>
      <c r="G306" s="61">
        <v>1.7999999999999999E-2</v>
      </c>
      <c r="H306" s="61">
        <v>0.56699999999999995</v>
      </c>
      <c r="I306" s="61">
        <v>0</v>
      </c>
      <c r="J306" s="61">
        <f>B306-D306-F306-H306-I306</f>
        <v>2.2204460492503131E-16</v>
      </c>
      <c r="K306" s="61">
        <v>1.0549999999999999</v>
      </c>
      <c r="L306" s="62">
        <v>0</v>
      </c>
    </row>
    <row r="307" spans="1:12" s="58" customFormat="1" ht="30" customHeight="1">
      <c r="A307" s="42" t="s">
        <v>429</v>
      </c>
      <c r="B307" s="61">
        <v>0.70699999999999996</v>
      </c>
      <c r="C307" s="61">
        <v>0.70699999999999996</v>
      </c>
      <c r="D307" s="61">
        <v>0</v>
      </c>
      <c r="E307" s="61">
        <v>0</v>
      </c>
      <c r="F307" s="61">
        <v>0</v>
      </c>
      <c r="G307" s="61">
        <v>0</v>
      </c>
      <c r="H307" s="61">
        <v>0.70699999999999996</v>
      </c>
      <c r="I307" s="61">
        <v>0</v>
      </c>
      <c r="J307" s="61">
        <f t="shared" ref="J307:J310" si="23">B307-D307-F307-H307-I307</f>
        <v>0</v>
      </c>
      <c r="K307" s="61">
        <v>0</v>
      </c>
      <c r="L307" s="62">
        <v>0</v>
      </c>
    </row>
    <row r="308" spans="1:12" s="58" customFormat="1" ht="30" customHeight="1">
      <c r="A308" s="42" t="s">
        <v>430</v>
      </c>
      <c r="B308" s="61">
        <v>30.722999999999999</v>
      </c>
      <c r="C308" s="61">
        <v>30.638000000000002</v>
      </c>
      <c r="D308" s="61">
        <v>0</v>
      </c>
      <c r="E308" s="61">
        <v>0</v>
      </c>
      <c r="F308" s="61">
        <v>4.6130000000000004</v>
      </c>
      <c r="G308" s="61">
        <v>7.9000000000000001E-2</v>
      </c>
      <c r="H308" s="61">
        <v>26.024999999999999</v>
      </c>
      <c r="I308" s="61">
        <v>0</v>
      </c>
      <c r="J308" s="61">
        <f t="shared" si="23"/>
        <v>8.5000000000000853E-2</v>
      </c>
      <c r="K308" s="61">
        <v>0</v>
      </c>
      <c r="L308" s="62">
        <v>0</v>
      </c>
    </row>
    <row r="309" spans="1:12" s="58" customFormat="1" ht="30" customHeight="1">
      <c r="A309" s="42" t="s">
        <v>431</v>
      </c>
      <c r="B309" s="61">
        <v>4.0540000000000003</v>
      </c>
      <c r="C309" s="61">
        <v>4.0540000000000003</v>
      </c>
      <c r="D309" s="61">
        <v>0</v>
      </c>
      <c r="E309" s="61">
        <v>0</v>
      </c>
      <c r="F309" s="61">
        <v>0</v>
      </c>
      <c r="G309" s="61">
        <v>0</v>
      </c>
      <c r="H309" s="61">
        <v>0</v>
      </c>
      <c r="I309" s="61">
        <v>4.0540000000000003</v>
      </c>
      <c r="J309" s="61">
        <f t="shared" si="23"/>
        <v>0</v>
      </c>
      <c r="K309" s="61">
        <v>0</v>
      </c>
      <c r="L309" s="62">
        <v>0</v>
      </c>
    </row>
    <row r="310" spans="1:12" s="58" customFormat="1" ht="30" customHeight="1">
      <c r="A310" s="42" t="s">
        <v>432</v>
      </c>
      <c r="B310" s="61">
        <v>16.146999999999998</v>
      </c>
      <c r="C310" s="61">
        <v>16.146999999999998</v>
      </c>
      <c r="D310" s="61">
        <v>0.14299999999999999</v>
      </c>
      <c r="E310" s="61">
        <v>0.14299999999999999</v>
      </c>
      <c r="F310" s="61">
        <v>6.0209999999999999</v>
      </c>
      <c r="G310" s="61">
        <v>6.0209999999999999</v>
      </c>
      <c r="H310" s="61">
        <v>9.9830000000000005</v>
      </c>
      <c r="I310" s="61">
        <v>0</v>
      </c>
      <c r="J310" s="61">
        <f t="shared" si="23"/>
        <v>-3.5527136788005009E-15</v>
      </c>
      <c r="K310" s="61">
        <v>0</v>
      </c>
      <c r="L310" s="62">
        <v>0</v>
      </c>
    </row>
    <row r="311" spans="1:12" s="58" customFormat="1" ht="30" customHeight="1">
      <c r="A311" s="42" t="s">
        <v>433</v>
      </c>
      <c r="B311" s="77">
        <v>1.9</v>
      </c>
      <c r="C311" s="77">
        <v>1.9</v>
      </c>
      <c r="D311" s="77">
        <v>0</v>
      </c>
      <c r="E311" s="77">
        <v>0</v>
      </c>
      <c r="F311" s="77">
        <v>0</v>
      </c>
      <c r="G311" s="77">
        <v>0</v>
      </c>
      <c r="H311" s="77">
        <v>1.9</v>
      </c>
      <c r="I311" s="77">
        <v>0</v>
      </c>
      <c r="J311" s="77">
        <f>B311-D311-F311-H311-I311</f>
        <v>0</v>
      </c>
      <c r="K311" s="77">
        <v>0</v>
      </c>
      <c r="L311" s="62">
        <v>0</v>
      </c>
    </row>
    <row r="312" spans="1:12" s="58" customFormat="1" ht="30" customHeight="1">
      <c r="A312" s="42" t="s">
        <v>434</v>
      </c>
      <c r="B312" s="61">
        <v>7.2130000000000001</v>
      </c>
      <c r="C312" s="61">
        <v>7.2130000000000001</v>
      </c>
      <c r="D312" s="61">
        <v>0.68400000000000005</v>
      </c>
      <c r="E312" s="61">
        <v>1.2E-2</v>
      </c>
      <c r="F312" s="61">
        <v>2.3730000000000002</v>
      </c>
      <c r="G312" s="61">
        <v>4.7E-2</v>
      </c>
      <c r="H312" s="61">
        <v>4.1559999999999997</v>
      </c>
      <c r="I312" s="61">
        <v>0</v>
      </c>
      <c r="J312" s="61">
        <f t="shared" ref="J312:J323" si="24">B312-D312-F312-H312-I312</f>
        <v>0</v>
      </c>
      <c r="K312" s="61">
        <v>2.9460000000000002</v>
      </c>
      <c r="L312" s="62">
        <v>0</v>
      </c>
    </row>
    <row r="313" spans="1:12" s="58" customFormat="1" ht="30" customHeight="1">
      <c r="A313" s="42" t="s">
        <v>435</v>
      </c>
      <c r="B313" s="61">
        <v>9.44</v>
      </c>
      <c r="C313" s="61">
        <v>9.44</v>
      </c>
      <c r="D313" s="61">
        <v>1.2250000000000001</v>
      </c>
      <c r="E313" s="61">
        <v>0.27500000000000002</v>
      </c>
      <c r="F313" s="61">
        <v>3.903</v>
      </c>
      <c r="G313" s="61">
        <v>0.17499999999999999</v>
      </c>
      <c r="H313" s="61">
        <v>4.3120000000000003</v>
      </c>
      <c r="I313" s="61">
        <v>0</v>
      </c>
      <c r="J313" s="61">
        <f t="shared" si="24"/>
        <v>-8.8817841970012523E-16</v>
      </c>
      <c r="K313" s="61">
        <v>4.5590000000000002</v>
      </c>
      <c r="L313" s="62">
        <v>0</v>
      </c>
    </row>
    <row r="314" spans="1:12" s="58" customFormat="1" ht="30" customHeight="1">
      <c r="A314" s="42" t="s">
        <v>436</v>
      </c>
      <c r="B314" s="61">
        <v>7.1260000000000003</v>
      </c>
      <c r="C314" s="61">
        <v>7.1260000000000003</v>
      </c>
      <c r="D314" s="61">
        <v>0</v>
      </c>
      <c r="E314" s="61">
        <v>0</v>
      </c>
      <c r="F314" s="61">
        <v>0</v>
      </c>
      <c r="G314" s="61">
        <v>0</v>
      </c>
      <c r="H314" s="61">
        <v>0</v>
      </c>
      <c r="I314" s="61">
        <v>7.1260000000000003</v>
      </c>
      <c r="J314" s="61">
        <f t="shared" si="24"/>
        <v>0</v>
      </c>
      <c r="K314" s="61">
        <v>0</v>
      </c>
      <c r="L314" s="62">
        <v>0</v>
      </c>
    </row>
    <row r="315" spans="1:12" s="58" customFormat="1" ht="30" customHeight="1">
      <c r="A315" s="42" t="s">
        <v>437</v>
      </c>
      <c r="B315" s="61">
        <v>3.4809999999999999</v>
      </c>
      <c r="C315" s="61">
        <v>3.4809999999999999</v>
      </c>
      <c r="D315" s="61">
        <v>1.3360000000000001</v>
      </c>
      <c r="E315" s="61">
        <v>0.01</v>
      </c>
      <c r="F315" s="61">
        <v>0.97499999999999998</v>
      </c>
      <c r="G315" s="61">
        <v>1E-3</v>
      </c>
      <c r="H315" s="61">
        <v>1.17</v>
      </c>
      <c r="I315" s="61">
        <v>0</v>
      </c>
      <c r="J315" s="61">
        <f t="shared" si="24"/>
        <v>-4.4408920985006262E-16</v>
      </c>
      <c r="K315" s="61">
        <v>2.3109999999999999</v>
      </c>
      <c r="L315" s="62">
        <v>0</v>
      </c>
    </row>
    <row r="316" spans="1:12" s="58" customFormat="1" ht="30" customHeight="1">
      <c r="A316" s="42" t="s">
        <v>99</v>
      </c>
      <c r="B316" s="61">
        <v>0.83</v>
      </c>
      <c r="C316" s="61">
        <v>0.83</v>
      </c>
      <c r="D316" s="61">
        <v>0</v>
      </c>
      <c r="E316" s="61">
        <v>0</v>
      </c>
      <c r="F316" s="61">
        <v>7.0000000000000007E-2</v>
      </c>
      <c r="G316" s="61">
        <v>7.0000000000000007E-2</v>
      </c>
      <c r="H316" s="61">
        <v>0.76</v>
      </c>
      <c r="I316" s="61">
        <v>0</v>
      </c>
      <c r="J316" s="61">
        <f t="shared" si="24"/>
        <v>0</v>
      </c>
      <c r="K316" s="61">
        <v>7.0000000000000007E-2</v>
      </c>
      <c r="L316" s="62">
        <v>0</v>
      </c>
    </row>
    <row r="317" spans="1:12" s="58" customFormat="1" ht="30" customHeight="1">
      <c r="A317" s="42" t="s">
        <v>438</v>
      </c>
      <c r="B317" s="61">
        <v>4.4800000000000004</v>
      </c>
      <c r="C317" s="61">
        <v>4.2539999999999996</v>
      </c>
      <c r="D317" s="61">
        <v>0.20799999999999999</v>
      </c>
      <c r="E317" s="61">
        <v>0.10299999999999999</v>
      </c>
      <c r="F317" s="61">
        <v>0.65600000000000003</v>
      </c>
      <c r="G317" s="61">
        <v>2.4E-2</v>
      </c>
      <c r="H317" s="61">
        <v>3.39</v>
      </c>
      <c r="I317" s="61">
        <v>0</v>
      </c>
      <c r="J317" s="61">
        <f t="shared" si="24"/>
        <v>0.22599999999999998</v>
      </c>
      <c r="K317" s="61">
        <v>0.86399999999999999</v>
      </c>
      <c r="L317" s="62">
        <v>0</v>
      </c>
    </row>
    <row r="318" spans="1:12" s="58" customFormat="1" ht="30" customHeight="1">
      <c r="A318" s="42" t="s">
        <v>439</v>
      </c>
      <c r="B318" s="61">
        <v>4.577</v>
      </c>
      <c r="C318" s="61">
        <v>4.577</v>
      </c>
      <c r="D318" s="61">
        <v>0</v>
      </c>
      <c r="E318" s="61">
        <v>0</v>
      </c>
      <c r="F318" s="61">
        <v>1.5589999999999999</v>
      </c>
      <c r="G318" s="61">
        <v>4.8000000000000001E-2</v>
      </c>
      <c r="H318" s="61">
        <f>C318-D318-F318</f>
        <v>3.0179999999999998</v>
      </c>
      <c r="I318" s="61">
        <v>0</v>
      </c>
      <c r="J318" s="61">
        <f t="shared" si="24"/>
        <v>0</v>
      </c>
      <c r="K318" s="61">
        <f>F318</f>
        <v>1.5589999999999999</v>
      </c>
      <c r="L318" s="62">
        <v>0</v>
      </c>
    </row>
    <row r="319" spans="1:12" s="58" customFormat="1" ht="30" customHeight="1">
      <c r="A319" s="42" t="s">
        <v>440</v>
      </c>
      <c r="B319" s="61">
        <v>2.7814000000000001</v>
      </c>
      <c r="C319" s="61">
        <v>2.7814000000000001</v>
      </c>
      <c r="D319" s="61">
        <v>0</v>
      </c>
      <c r="E319" s="61">
        <v>0</v>
      </c>
      <c r="F319" s="61">
        <v>0</v>
      </c>
      <c r="G319" s="61">
        <v>0</v>
      </c>
      <c r="H319" s="61">
        <v>2.7814000000000001</v>
      </c>
      <c r="I319" s="61">
        <v>0</v>
      </c>
      <c r="J319" s="61">
        <f t="shared" si="24"/>
        <v>0</v>
      </c>
      <c r="K319" s="61">
        <v>0</v>
      </c>
      <c r="L319" s="62">
        <v>0</v>
      </c>
    </row>
    <row r="320" spans="1:12" s="58" customFormat="1" ht="30" customHeight="1">
      <c r="A320" s="42" t="s">
        <v>441</v>
      </c>
      <c r="B320" s="61">
        <v>7.3220000000000001</v>
      </c>
      <c r="C320" s="61">
        <v>7.3220000000000001</v>
      </c>
      <c r="D320" s="61">
        <v>0.107</v>
      </c>
      <c r="E320" s="61">
        <v>1E-3</v>
      </c>
      <c r="F320" s="61">
        <v>3.879</v>
      </c>
      <c r="G320" s="61">
        <v>6.9000000000000006E-2</v>
      </c>
      <c r="H320" s="61">
        <f>C320-D320-F320</f>
        <v>3.3359999999999999</v>
      </c>
      <c r="I320" s="61">
        <v>0</v>
      </c>
      <c r="J320" s="61">
        <f t="shared" si="24"/>
        <v>0</v>
      </c>
      <c r="K320" s="61">
        <f>D320+F320</f>
        <v>3.9860000000000002</v>
      </c>
      <c r="L320" s="62">
        <v>0</v>
      </c>
    </row>
    <row r="321" spans="1:12" s="58" customFormat="1" ht="30" customHeight="1">
      <c r="A321" s="42" t="s">
        <v>442</v>
      </c>
      <c r="B321" s="61">
        <v>4.9649999999999999</v>
      </c>
      <c r="C321" s="61">
        <v>4.9649999999999999</v>
      </c>
      <c r="D321" s="61">
        <v>1.151</v>
      </c>
      <c r="E321" s="61">
        <v>3.4000000000000002E-2</v>
      </c>
      <c r="F321" s="61">
        <v>2.1739999999999999</v>
      </c>
      <c r="G321" s="61">
        <v>4.2999999999999997E-2</v>
      </c>
      <c r="H321" s="61">
        <v>1.64</v>
      </c>
      <c r="I321" s="61">
        <v>0</v>
      </c>
      <c r="J321" s="61">
        <f t="shared" si="24"/>
        <v>2.2204460492503131E-16</v>
      </c>
      <c r="K321" s="61">
        <v>0</v>
      </c>
      <c r="L321" s="62">
        <v>0</v>
      </c>
    </row>
    <row r="322" spans="1:12" s="58" customFormat="1" ht="30" customHeight="1">
      <c r="A322" s="42" t="s">
        <v>443</v>
      </c>
      <c r="B322" s="61">
        <v>0.81899999999999995</v>
      </c>
      <c r="C322" s="61">
        <v>0.81899999999999995</v>
      </c>
      <c r="D322" s="61">
        <v>0</v>
      </c>
      <c r="E322" s="61">
        <v>0</v>
      </c>
      <c r="F322" s="61">
        <v>0</v>
      </c>
      <c r="G322" s="61">
        <v>0</v>
      </c>
      <c r="H322" s="61">
        <v>0.81899999999999995</v>
      </c>
      <c r="I322" s="61">
        <v>0</v>
      </c>
      <c r="J322" s="61">
        <f t="shared" si="24"/>
        <v>0</v>
      </c>
      <c r="K322" s="61">
        <v>0</v>
      </c>
      <c r="L322" s="62">
        <v>0</v>
      </c>
    </row>
    <row r="323" spans="1:12" s="58" customFormat="1" ht="30" customHeight="1">
      <c r="A323" s="59" t="s">
        <v>444</v>
      </c>
      <c r="B323" s="68">
        <v>4.8568600000000002</v>
      </c>
      <c r="C323" s="68">
        <v>4.8568600000000002</v>
      </c>
      <c r="D323" s="68">
        <v>0.41349999999999998</v>
      </c>
      <c r="E323" s="68">
        <v>5.0000000000000001E-3</v>
      </c>
      <c r="F323" s="68">
        <v>4.0294400000000001</v>
      </c>
      <c r="G323" s="68">
        <v>7.8E-2</v>
      </c>
      <c r="H323" s="68">
        <v>0.41392000000000001</v>
      </c>
      <c r="I323" s="68">
        <v>0</v>
      </c>
      <c r="J323" s="68">
        <f t="shared" si="24"/>
        <v>5.5511151231257827E-17</v>
      </c>
      <c r="K323" s="68">
        <v>4.4429400000000001</v>
      </c>
      <c r="L323" s="81">
        <v>0</v>
      </c>
    </row>
    <row r="324" spans="1:12" s="58" customFormat="1" ht="30" customHeight="1">
      <c r="A324" s="42" t="s">
        <v>100</v>
      </c>
      <c r="B324" s="70">
        <v>4.6749999999999998</v>
      </c>
      <c r="C324" s="70">
        <v>4.6749999999999998</v>
      </c>
      <c r="D324" s="61">
        <v>0</v>
      </c>
      <c r="E324" s="61">
        <v>0</v>
      </c>
      <c r="F324" s="61">
        <v>2.226</v>
      </c>
      <c r="G324" s="61">
        <v>4.8000000000000001E-2</v>
      </c>
      <c r="H324" s="61">
        <v>2.4489999999999998</v>
      </c>
      <c r="I324" s="61">
        <v>0</v>
      </c>
      <c r="J324" s="61">
        <f>B324-D324-F324-H324-I324</f>
        <v>0</v>
      </c>
      <c r="K324" s="61">
        <v>2.226</v>
      </c>
      <c r="L324" s="62">
        <v>0</v>
      </c>
    </row>
    <row r="325" spans="1:12" s="58" customFormat="1" ht="30" customHeight="1">
      <c r="A325" s="30" t="s">
        <v>445</v>
      </c>
      <c r="B325" s="61">
        <v>2.3149999999999999</v>
      </c>
      <c r="C325" s="61">
        <v>2.3149999999999999</v>
      </c>
      <c r="D325" s="61">
        <v>1.1499999999999999</v>
      </c>
      <c r="E325" s="61">
        <v>2.5999999999999999E-2</v>
      </c>
      <c r="F325" s="61">
        <v>0.69199999999999995</v>
      </c>
      <c r="G325" s="61">
        <v>2.4E-2</v>
      </c>
      <c r="H325" s="61">
        <v>0.47299999999999998</v>
      </c>
      <c r="I325" s="61">
        <v>0</v>
      </c>
      <c r="J325" s="61">
        <f>B325-D325-F325-H325-I325</f>
        <v>1.1102230246251565E-16</v>
      </c>
      <c r="K325" s="61">
        <v>1.8420000000000001</v>
      </c>
      <c r="L325" s="62">
        <v>0</v>
      </c>
    </row>
    <row r="326" spans="1:12" s="58" customFormat="1" ht="30" customHeight="1">
      <c r="A326" s="42" t="s">
        <v>446</v>
      </c>
      <c r="B326" s="61">
        <v>4.266</v>
      </c>
      <c r="C326" s="61">
        <v>4.069</v>
      </c>
      <c r="D326" s="61">
        <v>6.0000000000000001E-3</v>
      </c>
      <c r="E326" s="61">
        <v>1E-3</v>
      </c>
      <c r="F326" s="61">
        <v>0.69899999999999995</v>
      </c>
      <c r="G326" s="61">
        <v>2.5999999999999999E-2</v>
      </c>
      <c r="H326" s="61">
        <v>3.3639999999999999</v>
      </c>
      <c r="I326" s="61">
        <v>0</v>
      </c>
      <c r="J326" s="61">
        <v>0.19700000000000001</v>
      </c>
      <c r="K326" s="61">
        <v>0.70499999999999996</v>
      </c>
      <c r="L326" s="62">
        <v>0</v>
      </c>
    </row>
    <row r="327" spans="1:12" s="58" customFormat="1" ht="30" customHeight="1">
      <c r="A327" s="42" t="s">
        <v>447</v>
      </c>
      <c r="B327" s="61">
        <v>1.7609999999999999</v>
      </c>
      <c r="C327" s="61">
        <v>1.7609999999999999</v>
      </c>
      <c r="D327" s="61">
        <v>0.127</v>
      </c>
      <c r="E327" s="61">
        <v>3.5999999999999997E-2</v>
      </c>
      <c r="F327" s="61">
        <v>0.79100000000000004</v>
      </c>
      <c r="G327" s="61">
        <v>4.5999999999999999E-2</v>
      </c>
      <c r="H327" s="61">
        <v>0.84299999999999997</v>
      </c>
      <c r="I327" s="61">
        <v>0</v>
      </c>
      <c r="J327" s="61">
        <f>B327-D327-F327-H327-I327</f>
        <v>-1.1102230246251565E-16</v>
      </c>
      <c r="K327" s="61">
        <v>0</v>
      </c>
      <c r="L327" s="62">
        <v>0</v>
      </c>
    </row>
    <row r="328" spans="1:12" s="58" customFormat="1" ht="30" customHeight="1">
      <c r="A328" s="59" t="s">
        <v>448</v>
      </c>
      <c r="B328" s="68">
        <v>5.0970000000000004</v>
      </c>
      <c r="C328" s="68">
        <v>5.0970000000000004</v>
      </c>
      <c r="D328" s="68">
        <v>0</v>
      </c>
      <c r="E328" s="68">
        <v>0</v>
      </c>
      <c r="F328" s="68">
        <v>0</v>
      </c>
      <c r="G328" s="68">
        <v>0</v>
      </c>
      <c r="H328" s="68">
        <v>0</v>
      </c>
      <c r="I328" s="68">
        <v>5.0970000000000004</v>
      </c>
      <c r="J328" s="68">
        <f t="shared" ref="J328:J334" si="25">B328-D328-F328-H328-I328</f>
        <v>0</v>
      </c>
      <c r="K328" s="68">
        <v>0</v>
      </c>
      <c r="L328" s="81">
        <v>0</v>
      </c>
    </row>
    <row r="329" spans="1:12" s="58" customFormat="1" ht="30" customHeight="1">
      <c r="A329" s="42" t="s">
        <v>449</v>
      </c>
      <c r="B329" s="61">
        <v>4.2409999999999997</v>
      </c>
      <c r="C329" s="61">
        <v>4.2409999999999997</v>
      </c>
      <c r="D329" s="61">
        <v>0</v>
      </c>
      <c r="E329" s="61">
        <v>0</v>
      </c>
      <c r="F329" s="61">
        <v>0</v>
      </c>
      <c r="G329" s="61">
        <v>0</v>
      </c>
      <c r="H329" s="61">
        <v>0</v>
      </c>
      <c r="I329" s="61">
        <v>4.2409999999999997</v>
      </c>
      <c r="J329" s="61">
        <f t="shared" si="25"/>
        <v>0</v>
      </c>
      <c r="K329" s="61">
        <v>0</v>
      </c>
      <c r="L329" s="62">
        <v>0</v>
      </c>
    </row>
    <row r="330" spans="1:12" s="58" customFormat="1" ht="30" customHeight="1">
      <c r="A330" s="42" t="s">
        <v>450</v>
      </c>
      <c r="B330" s="61">
        <v>4.97</v>
      </c>
      <c r="C330" s="61">
        <v>4.97</v>
      </c>
      <c r="D330" s="61">
        <v>1.1819999999999999</v>
      </c>
      <c r="E330" s="61">
        <v>2.7E-2</v>
      </c>
      <c r="F330" s="61">
        <v>1.756</v>
      </c>
      <c r="G330" s="61">
        <v>3.9E-2</v>
      </c>
      <c r="H330" s="61">
        <v>2.032</v>
      </c>
      <c r="I330" s="61">
        <v>0</v>
      </c>
      <c r="J330" s="61">
        <f t="shared" si="25"/>
        <v>0</v>
      </c>
      <c r="K330" s="61">
        <v>2.9380000000000002</v>
      </c>
      <c r="L330" s="62">
        <v>0</v>
      </c>
    </row>
    <row r="331" spans="1:12" s="58" customFormat="1" ht="30" customHeight="1">
      <c r="A331" s="42" t="s">
        <v>451</v>
      </c>
      <c r="B331" s="61">
        <v>1.266</v>
      </c>
      <c r="C331" s="61">
        <v>1.266</v>
      </c>
      <c r="D331" s="61">
        <v>0</v>
      </c>
      <c r="E331" s="61">
        <v>0</v>
      </c>
      <c r="F331" s="61">
        <v>0.57699999999999996</v>
      </c>
      <c r="G331" s="61">
        <v>6.4000000000000001E-2</v>
      </c>
      <c r="H331" s="61">
        <v>0.68899999999999995</v>
      </c>
      <c r="I331" s="61">
        <v>0</v>
      </c>
      <c r="J331" s="61">
        <f t="shared" si="25"/>
        <v>1.1102230246251565E-16</v>
      </c>
      <c r="K331" s="61">
        <v>0</v>
      </c>
      <c r="L331" s="62">
        <v>0</v>
      </c>
    </row>
    <row r="332" spans="1:12" s="58" customFormat="1" ht="30" customHeight="1">
      <c r="A332" s="42" t="s">
        <v>452</v>
      </c>
      <c r="B332" s="61">
        <v>0</v>
      </c>
      <c r="C332" s="61">
        <v>0</v>
      </c>
      <c r="D332" s="61">
        <v>0</v>
      </c>
      <c r="E332" s="61">
        <v>0</v>
      </c>
      <c r="F332" s="61">
        <v>0</v>
      </c>
      <c r="G332" s="61">
        <v>0</v>
      </c>
      <c r="H332" s="61">
        <v>0</v>
      </c>
      <c r="I332" s="61">
        <v>0</v>
      </c>
      <c r="J332" s="61">
        <f t="shared" si="25"/>
        <v>0</v>
      </c>
      <c r="K332" s="61">
        <v>0</v>
      </c>
      <c r="L332" s="62">
        <v>0</v>
      </c>
    </row>
    <row r="333" spans="1:12" s="58" customFormat="1" ht="30" customHeight="1">
      <c r="A333" s="42" t="s">
        <v>453</v>
      </c>
      <c r="B333" s="61">
        <v>2.9540000000000002</v>
      </c>
      <c r="C333" s="61">
        <v>2.9540000000000002</v>
      </c>
      <c r="D333" s="61">
        <v>1.2629999999999999</v>
      </c>
      <c r="E333" s="61">
        <v>9.9000000000000005E-2</v>
      </c>
      <c r="F333" s="61">
        <v>1.161</v>
      </c>
      <c r="G333" s="61">
        <v>4.2000000000000003E-2</v>
      </c>
      <c r="H333" s="61">
        <v>0.53</v>
      </c>
      <c r="I333" s="61">
        <v>0</v>
      </c>
      <c r="J333" s="61">
        <f t="shared" si="25"/>
        <v>2.2204460492503131E-16</v>
      </c>
      <c r="K333" s="61">
        <v>0</v>
      </c>
      <c r="L333" s="62">
        <v>0</v>
      </c>
    </row>
    <row r="334" spans="1:12" s="58" customFormat="1" ht="30" customHeight="1">
      <c r="A334" s="42" t="s">
        <v>454</v>
      </c>
      <c r="B334" s="61">
        <v>1.389</v>
      </c>
      <c r="C334" s="61">
        <v>1.389</v>
      </c>
      <c r="D334" s="61">
        <v>0.161</v>
      </c>
      <c r="E334" s="61">
        <v>4.9000000000000002E-2</v>
      </c>
      <c r="F334" s="61">
        <v>0.51600000000000001</v>
      </c>
      <c r="G334" s="61">
        <v>5.1999999999999998E-2</v>
      </c>
      <c r="H334" s="61">
        <v>0.71199999999999997</v>
      </c>
      <c r="I334" s="61">
        <v>0</v>
      </c>
      <c r="J334" s="61">
        <f t="shared" si="25"/>
        <v>0</v>
      </c>
      <c r="K334" s="61">
        <v>0.67700000000000005</v>
      </c>
      <c r="L334" s="62">
        <v>0</v>
      </c>
    </row>
    <row r="335" spans="1:12" s="58" customFormat="1" ht="30" customHeight="1">
      <c r="A335" s="42" t="s">
        <v>455</v>
      </c>
      <c r="B335" s="78">
        <v>5.2949999999999999</v>
      </c>
      <c r="C335" s="78">
        <v>5.2949999999999999</v>
      </c>
      <c r="D335" s="61">
        <v>0</v>
      </c>
      <c r="E335" s="61">
        <v>0</v>
      </c>
      <c r="F335" s="61">
        <v>3.5470000000000002</v>
      </c>
      <c r="G335" s="61">
        <v>1.819</v>
      </c>
      <c r="H335" s="61">
        <v>1.748</v>
      </c>
      <c r="I335" s="61">
        <v>0</v>
      </c>
      <c r="J335" s="61">
        <f>B335-D335-F335-H335-I335</f>
        <v>-2.2204460492503131E-16</v>
      </c>
      <c r="K335" s="61">
        <v>3.5470000000000002</v>
      </c>
      <c r="L335" s="62">
        <v>0</v>
      </c>
    </row>
    <row r="336" spans="1:12" s="58" customFormat="1" ht="30" customHeight="1">
      <c r="A336" s="42" t="s">
        <v>456</v>
      </c>
      <c r="B336" s="61">
        <v>8.9610000000000003</v>
      </c>
      <c r="C336" s="61">
        <v>8.9610000000000003</v>
      </c>
      <c r="D336" s="61">
        <v>0</v>
      </c>
      <c r="E336" s="61">
        <v>0</v>
      </c>
      <c r="F336" s="61">
        <v>0.26200000000000001</v>
      </c>
      <c r="G336" s="61">
        <v>3.0000000000000001E-3</v>
      </c>
      <c r="H336" s="61">
        <v>8.6989999999999998</v>
      </c>
      <c r="I336" s="61">
        <v>0</v>
      </c>
      <c r="J336" s="61">
        <f>B336-D336-F336-H336-I336</f>
        <v>0</v>
      </c>
      <c r="K336" s="61">
        <v>0.26200000000000001</v>
      </c>
      <c r="L336" s="62">
        <v>0</v>
      </c>
    </row>
    <row r="337" spans="1:12" s="58" customFormat="1" ht="30" customHeight="1">
      <c r="A337" s="42" t="s">
        <v>102</v>
      </c>
      <c r="B337" s="61">
        <v>25.326000000000001</v>
      </c>
      <c r="C337" s="61">
        <v>25.326000000000001</v>
      </c>
      <c r="D337" s="61">
        <v>4.5309999999999997</v>
      </c>
      <c r="E337" s="61">
        <v>3.8940000000000001</v>
      </c>
      <c r="F337" s="61">
        <v>9.2579999999999991</v>
      </c>
      <c r="G337" s="61">
        <v>2.2519999999999998</v>
      </c>
      <c r="H337" s="61">
        <f>9.208+0.001</f>
        <v>9.2089999999999996</v>
      </c>
      <c r="I337" s="61">
        <v>2.3279999999999998</v>
      </c>
      <c r="J337" s="61">
        <f t="shared" ref="J337" si="26">B337-D337-F337-H337-I337</f>
        <v>0</v>
      </c>
      <c r="K337" s="61">
        <v>13.789</v>
      </c>
      <c r="L337" s="62">
        <v>0</v>
      </c>
    </row>
    <row r="338" spans="1:12" s="58" customFormat="1" ht="30" customHeight="1">
      <c r="A338" s="42" t="s">
        <v>103</v>
      </c>
      <c r="B338" s="61">
        <v>1.129</v>
      </c>
      <c r="C338" s="61">
        <v>1.129</v>
      </c>
      <c r="D338" s="61">
        <v>0</v>
      </c>
      <c r="E338" s="61">
        <v>0</v>
      </c>
      <c r="F338" s="61">
        <v>0</v>
      </c>
      <c r="G338" s="61">
        <v>0</v>
      </c>
      <c r="H338" s="61">
        <v>1.129</v>
      </c>
      <c r="I338" s="61">
        <v>0</v>
      </c>
      <c r="J338" s="61">
        <f>B338-D338-F338-H338-I338</f>
        <v>0</v>
      </c>
      <c r="K338" s="61">
        <v>0</v>
      </c>
      <c r="L338" s="62">
        <v>0</v>
      </c>
    </row>
    <row r="339" spans="1:12" s="58" customFormat="1" ht="30" customHeight="1">
      <c r="A339" s="42" t="s">
        <v>457</v>
      </c>
      <c r="B339" s="61">
        <v>2.141</v>
      </c>
      <c r="C339" s="61">
        <v>2.141</v>
      </c>
      <c r="D339" s="61">
        <v>0</v>
      </c>
      <c r="E339" s="61">
        <v>0</v>
      </c>
      <c r="F339" s="61">
        <v>1.0780000000000001</v>
      </c>
      <c r="G339" s="61">
        <v>0.129</v>
      </c>
      <c r="H339" s="61">
        <v>1.0629999999999999</v>
      </c>
      <c r="I339" s="61">
        <v>0</v>
      </c>
      <c r="J339" s="61">
        <f>B339-D339-F339-H339-I339</f>
        <v>0</v>
      </c>
      <c r="K339" s="61">
        <v>1.0780000000000001</v>
      </c>
      <c r="L339" s="62">
        <v>0</v>
      </c>
    </row>
    <row r="340" spans="1:12" s="58" customFormat="1" ht="30" customHeight="1">
      <c r="A340" s="42" t="s">
        <v>458</v>
      </c>
      <c r="B340" s="61">
        <v>6.3710000000000004</v>
      </c>
      <c r="C340" s="61">
        <v>6.3710000000000004</v>
      </c>
      <c r="D340" s="61">
        <v>0</v>
      </c>
      <c r="E340" s="61">
        <v>0</v>
      </c>
      <c r="F340" s="61">
        <v>2.9540000000000002</v>
      </c>
      <c r="G340" s="61">
        <v>2.9540000000000002</v>
      </c>
      <c r="H340" s="61">
        <v>3.4169999999999998</v>
      </c>
      <c r="I340" s="61">
        <v>0</v>
      </c>
      <c r="J340" s="61">
        <f t="shared" ref="J340:J342" si="27">B340-D340-F340-H340-I340</f>
        <v>4.4408920985006262E-16</v>
      </c>
      <c r="K340" s="61">
        <v>0</v>
      </c>
      <c r="L340" s="62">
        <v>0</v>
      </c>
    </row>
    <row r="341" spans="1:12" s="58" customFormat="1" ht="30" customHeight="1">
      <c r="A341" s="42" t="s">
        <v>459</v>
      </c>
      <c r="B341" s="61">
        <v>7.0000000000000007E-2</v>
      </c>
      <c r="C341" s="61">
        <v>7.0000000000000007E-2</v>
      </c>
      <c r="D341" s="61">
        <v>0</v>
      </c>
      <c r="E341" s="61">
        <v>0</v>
      </c>
      <c r="F341" s="61">
        <v>0</v>
      </c>
      <c r="G341" s="61">
        <v>0</v>
      </c>
      <c r="H341" s="61">
        <v>7.0000000000000007E-2</v>
      </c>
      <c r="I341" s="61">
        <v>0</v>
      </c>
      <c r="J341" s="61">
        <f t="shared" si="27"/>
        <v>0</v>
      </c>
      <c r="K341" s="61">
        <v>0</v>
      </c>
      <c r="L341" s="62">
        <v>0</v>
      </c>
    </row>
    <row r="342" spans="1:12" s="58" customFormat="1" ht="30" customHeight="1">
      <c r="A342" s="42" t="s">
        <v>460</v>
      </c>
      <c r="B342" s="61">
        <v>0.24099999999999999</v>
      </c>
      <c r="C342" s="61">
        <v>0.24099999999999999</v>
      </c>
      <c r="D342" s="61">
        <v>0</v>
      </c>
      <c r="E342" s="61">
        <v>0</v>
      </c>
      <c r="F342" s="61">
        <v>0</v>
      </c>
      <c r="G342" s="61">
        <v>0</v>
      </c>
      <c r="H342" s="61">
        <v>0.24099999999999999</v>
      </c>
      <c r="I342" s="61">
        <v>0</v>
      </c>
      <c r="J342" s="61">
        <f t="shared" si="27"/>
        <v>0</v>
      </c>
      <c r="K342" s="61">
        <v>0</v>
      </c>
      <c r="L342" s="62">
        <v>0</v>
      </c>
    </row>
    <row r="343" spans="1:12" s="58" customFormat="1" ht="30" customHeight="1">
      <c r="A343" s="42" t="s">
        <v>461</v>
      </c>
      <c r="B343" s="61">
        <v>9.8889999999999993</v>
      </c>
      <c r="C343" s="61">
        <v>9.8889999999999993</v>
      </c>
      <c r="D343" s="61">
        <f>0.616</f>
        <v>0.61599999999999999</v>
      </c>
      <c r="E343" s="61">
        <v>0.56999999999999995</v>
      </c>
      <c r="F343" s="61">
        <v>4.5190000000000001</v>
      </c>
      <c r="G343" s="61">
        <v>2.5089999999999999</v>
      </c>
      <c r="H343" s="61">
        <v>4.7539999999999996</v>
      </c>
      <c r="I343" s="61">
        <v>0</v>
      </c>
      <c r="J343" s="61">
        <f>B343-D343-F343-H343-I343</f>
        <v>0</v>
      </c>
      <c r="K343" s="61">
        <v>5.1349999999999998</v>
      </c>
      <c r="L343" s="62">
        <v>0</v>
      </c>
    </row>
    <row r="344" spans="1:12" s="58" customFormat="1" ht="30" customHeight="1">
      <c r="A344" s="42" t="s">
        <v>462</v>
      </c>
      <c r="B344" s="61">
        <v>0.72399999999999998</v>
      </c>
      <c r="C344" s="61">
        <v>0.72399999999999998</v>
      </c>
      <c r="D344" s="61">
        <v>0</v>
      </c>
      <c r="E344" s="61">
        <v>0</v>
      </c>
      <c r="F344" s="61">
        <v>0</v>
      </c>
      <c r="G344" s="61">
        <v>0</v>
      </c>
      <c r="H344" s="61">
        <v>0.72399999999999998</v>
      </c>
      <c r="I344" s="61">
        <v>0</v>
      </c>
      <c r="J344" s="61">
        <f>B344-D344-F344-H344-I344</f>
        <v>0</v>
      </c>
      <c r="K344" s="61">
        <v>0</v>
      </c>
      <c r="L344" s="62">
        <v>0</v>
      </c>
    </row>
    <row r="345" spans="1:12" s="58" customFormat="1" ht="30" customHeight="1">
      <c r="A345" s="42" t="s">
        <v>463</v>
      </c>
      <c r="B345" s="61">
        <v>1.171</v>
      </c>
      <c r="C345" s="61">
        <v>1.171</v>
      </c>
      <c r="D345" s="61">
        <v>0</v>
      </c>
      <c r="E345" s="61">
        <v>0</v>
      </c>
      <c r="F345" s="61">
        <v>1.0029999999999999</v>
      </c>
      <c r="G345" s="61">
        <v>0.129</v>
      </c>
      <c r="H345" s="61">
        <v>0.16800000000000001</v>
      </c>
      <c r="I345" s="61">
        <v>0</v>
      </c>
      <c r="J345" s="61">
        <f t="shared" ref="J345" si="28">B345-D345-F345-H345-I345</f>
        <v>1.3877787807814457E-16</v>
      </c>
      <c r="K345" s="61">
        <v>1.0029999999999999</v>
      </c>
      <c r="L345" s="62">
        <v>0</v>
      </c>
    </row>
    <row r="346" spans="1:12" s="58" customFormat="1" ht="30" customHeight="1">
      <c r="A346" s="42" t="s">
        <v>464</v>
      </c>
      <c r="B346" s="61">
        <v>12.413</v>
      </c>
      <c r="C346" s="61">
        <v>12.413</v>
      </c>
      <c r="D346" s="61">
        <v>0</v>
      </c>
      <c r="E346" s="61">
        <v>0</v>
      </c>
      <c r="F346" s="61">
        <f>3.085+0.804</f>
        <v>3.8890000000000002</v>
      </c>
      <c r="G346" s="61">
        <f>3.085+0.804</f>
        <v>3.8890000000000002</v>
      </c>
      <c r="H346" s="61">
        <v>8.5239999999999991</v>
      </c>
      <c r="I346" s="61">
        <v>0</v>
      </c>
      <c r="J346" s="61">
        <f>B346-D346-F346-H346-I346</f>
        <v>1.7763568394002505E-15</v>
      </c>
      <c r="K346" s="61">
        <v>0</v>
      </c>
      <c r="L346" s="62">
        <v>0</v>
      </c>
    </row>
    <row r="347" spans="1:12" s="58" customFormat="1" ht="30" customHeight="1">
      <c r="A347" s="42" t="s">
        <v>465</v>
      </c>
      <c r="B347" s="61">
        <v>2.367</v>
      </c>
      <c r="C347" s="61">
        <v>2.367</v>
      </c>
      <c r="D347" s="61">
        <v>1.151</v>
      </c>
      <c r="E347" s="61">
        <v>1.151</v>
      </c>
      <c r="F347" s="61">
        <v>0.46899999999999997</v>
      </c>
      <c r="G347" s="61">
        <v>0.46899999999999997</v>
      </c>
      <c r="H347" s="61">
        <v>0.747</v>
      </c>
      <c r="I347" s="61">
        <v>0</v>
      </c>
      <c r="J347" s="61">
        <f t="shared" ref="J347:J348" si="29">B347-D347-F347-H347-I347</f>
        <v>0</v>
      </c>
      <c r="K347" s="61">
        <v>6.3E-2</v>
      </c>
      <c r="L347" s="62">
        <v>0</v>
      </c>
    </row>
    <row r="348" spans="1:12" s="58" customFormat="1" ht="30" customHeight="1">
      <c r="A348" s="42" t="s">
        <v>466</v>
      </c>
      <c r="B348" s="61">
        <v>0.02</v>
      </c>
      <c r="C348" s="61">
        <v>0.02</v>
      </c>
      <c r="D348" s="61">
        <v>0.02</v>
      </c>
      <c r="E348" s="61">
        <v>0</v>
      </c>
      <c r="F348" s="61">
        <v>0</v>
      </c>
      <c r="G348" s="61">
        <v>0</v>
      </c>
      <c r="H348" s="61">
        <v>0</v>
      </c>
      <c r="I348" s="61">
        <v>0</v>
      </c>
      <c r="J348" s="61">
        <f t="shared" si="29"/>
        <v>0</v>
      </c>
      <c r="K348" s="61">
        <v>0.02</v>
      </c>
      <c r="L348" s="62">
        <v>0</v>
      </c>
    </row>
    <row r="349" spans="1:12" s="22" customFormat="1" ht="30" customHeight="1">
      <c r="A349" s="42" t="s">
        <v>467</v>
      </c>
      <c r="B349" s="61">
        <v>0.997</v>
      </c>
      <c r="C349" s="61">
        <v>0.997</v>
      </c>
      <c r="D349" s="61">
        <v>0.192</v>
      </c>
      <c r="E349" s="61">
        <v>4.0000000000000001E-3</v>
      </c>
      <c r="F349" s="61">
        <v>0.42299999999999999</v>
      </c>
      <c r="G349" s="61">
        <v>1.2999999999999999E-2</v>
      </c>
      <c r="H349" s="61">
        <v>0.38200000000000001</v>
      </c>
      <c r="I349" s="61">
        <v>0</v>
      </c>
      <c r="J349" s="61">
        <v>-5.5511151231257827E-17</v>
      </c>
      <c r="K349" s="61">
        <v>0.61499999999999999</v>
      </c>
      <c r="L349" s="62">
        <v>0</v>
      </c>
    </row>
    <row r="350" spans="1:12" s="58" customFormat="1" ht="30" customHeight="1">
      <c r="A350" s="42" t="s">
        <v>468</v>
      </c>
      <c r="B350" s="61">
        <v>1.738</v>
      </c>
      <c r="C350" s="61">
        <v>1.738</v>
      </c>
      <c r="D350" s="61">
        <v>0</v>
      </c>
      <c r="E350" s="61">
        <v>0</v>
      </c>
      <c r="F350" s="61">
        <v>0</v>
      </c>
      <c r="G350" s="61">
        <v>0</v>
      </c>
      <c r="H350" s="61">
        <v>1.738</v>
      </c>
      <c r="I350" s="61">
        <v>0</v>
      </c>
      <c r="J350" s="61">
        <f>B350-D350-F350-H350-I350</f>
        <v>0</v>
      </c>
      <c r="K350" s="61">
        <v>0</v>
      </c>
      <c r="L350" s="62">
        <v>0</v>
      </c>
    </row>
    <row r="351" spans="1:12" s="58" customFormat="1" ht="30" customHeight="1">
      <c r="A351" s="42" t="s">
        <v>469</v>
      </c>
      <c r="B351" s="61">
        <v>1.319</v>
      </c>
      <c r="C351" s="61">
        <v>1.319</v>
      </c>
      <c r="D351" s="61">
        <v>0.11600000000000001</v>
      </c>
      <c r="E351" s="61">
        <v>1E-3</v>
      </c>
      <c r="F351" s="61">
        <v>0.86099999999999999</v>
      </c>
      <c r="G351" s="61">
        <v>1E-3</v>
      </c>
      <c r="H351" s="61">
        <v>0.34200000000000003</v>
      </c>
      <c r="I351" s="61">
        <v>0</v>
      </c>
      <c r="J351" s="61">
        <f t="shared" ref="J351" si="30">B351-D351-F351-H351-I351</f>
        <v>-1.6653345369377348E-16</v>
      </c>
      <c r="K351" s="61">
        <v>0.97699999999999998</v>
      </c>
      <c r="L351" s="62">
        <v>0</v>
      </c>
    </row>
    <row r="352" spans="1:12" s="58" customFormat="1" ht="30" customHeight="1">
      <c r="A352" s="42" t="s">
        <v>470</v>
      </c>
      <c r="B352" s="61">
        <v>2.7639999999999998</v>
      </c>
      <c r="C352" s="61">
        <v>2.7639999999999998</v>
      </c>
      <c r="D352" s="61">
        <v>0</v>
      </c>
      <c r="E352" s="61">
        <v>0</v>
      </c>
      <c r="F352" s="61">
        <v>0</v>
      </c>
      <c r="G352" s="61">
        <v>0</v>
      </c>
      <c r="H352" s="61">
        <v>2.7639999999999998</v>
      </c>
      <c r="I352" s="61">
        <v>0</v>
      </c>
      <c r="J352" s="61">
        <v>0</v>
      </c>
      <c r="K352" s="61">
        <v>0</v>
      </c>
      <c r="L352" s="62">
        <v>0</v>
      </c>
    </row>
    <row r="353" spans="1:12" s="22" customFormat="1" ht="30" customHeight="1">
      <c r="A353" s="42" t="s">
        <v>471</v>
      </c>
      <c r="B353" s="61">
        <v>0.16800000000000001</v>
      </c>
      <c r="C353" s="61">
        <v>0.16800000000000001</v>
      </c>
      <c r="D353" s="61">
        <v>2.4E-2</v>
      </c>
      <c r="E353" s="61">
        <v>1E-3</v>
      </c>
      <c r="F353" s="61">
        <v>0</v>
      </c>
      <c r="G353" s="61">
        <v>0</v>
      </c>
      <c r="H353" s="61">
        <v>0.14399999999999999</v>
      </c>
      <c r="I353" s="61">
        <v>0</v>
      </c>
      <c r="J353" s="61">
        <f>B353-D353-F353-H353-I353</f>
        <v>2.7755575615628914E-17</v>
      </c>
      <c r="K353" s="61">
        <v>2.4E-2</v>
      </c>
      <c r="L353" s="62">
        <v>0</v>
      </c>
    </row>
    <row r="354" spans="1:12" s="63" customFormat="1" ht="30" customHeight="1">
      <c r="A354" s="79" t="s">
        <v>472</v>
      </c>
      <c r="B354" s="71">
        <v>5.2469999999999999</v>
      </c>
      <c r="C354" s="71">
        <v>4.74</v>
      </c>
      <c r="D354" s="71">
        <v>0</v>
      </c>
      <c r="E354" s="71">
        <v>0</v>
      </c>
      <c r="F354" s="71">
        <v>1.6779999999999999</v>
      </c>
      <c r="G354" s="71">
        <v>4.5999999999999999E-2</v>
      </c>
      <c r="H354" s="71">
        <v>2.94</v>
      </c>
      <c r="I354" s="71">
        <v>0.122</v>
      </c>
      <c r="J354" s="71">
        <f t="shared" ref="J354:J355" si="31">B354-D354-F354-H354-I354</f>
        <v>0.50700000000000001</v>
      </c>
      <c r="K354" s="71">
        <v>1.6779999999999999</v>
      </c>
      <c r="L354" s="62">
        <v>0</v>
      </c>
    </row>
    <row r="355" spans="1:12" s="58" customFormat="1" ht="30" customHeight="1">
      <c r="A355" s="42" t="s">
        <v>105</v>
      </c>
      <c r="B355" s="61">
        <v>105.69</v>
      </c>
      <c r="C355" s="61">
        <v>104.718</v>
      </c>
      <c r="D355" s="61">
        <v>16.462</v>
      </c>
      <c r="E355" s="61">
        <v>1.4730000000000001</v>
      </c>
      <c r="F355" s="61">
        <v>23.748999999999999</v>
      </c>
      <c r="G355" s="61">
        <v>2.0030000000000001</v>
      </c>
      <c r="H355" s="61">
        <v>64.507000000000005</v>
      </c>
      <c r="I355" s="61">
        <v>0</v>
      </c>
      <c r="J355" s="61">
        <f t="shared" si="31"/>
        <v>0.9719999999999942</v>
      </c>
      <c r="K355" s="61">
        <v>41.183</v>
      </c>
      <c r="L355" s="62">
        <v>0</v>
      </c>
    </row>
    <row r="356" spans="1:12" s="69" customFormat="1" ht="30" customHeight="1">
      <c r="A356" s="59" t="s">
        <v>107</v>
      </c>
      <c r="B356" s="68">
        <v>2.1339999999999999</v>
      </c>
      <c r="C356" s="68">
        <v>2.1339999999999999</v>
      </c>
      <c r="D356" s="68">
        <v>0</v>
      </c>
      <c r="E356" s="68">
        <v>0</v>
      </c>
      <c r="F356" s="68">
        <v>0.28499999999999998</v>
      </c>
      <c r="G356" s="68">
        <v>5.6300000000000003E-2</v>
      </c>
      <c r="H356" s="68">
        <v>1.849</v>
      </c>
      <c r="I356" s="68">
        <v>0</v>
      </c>
      <c r="J356" s="68">
        <f>B356-D356-F356-H356-I356</f>
        <v>0</v>
      </c>
      <c r="K356" s="68">
        <v>0.28537000000000001</v>
      </c>
      <c r="L356" s="81">
        <v>0</v>
      </c>
    </row>
    <row r="357" spans="1:12" s="69" customFormat="1" ht="30" customHeight="1">
      <c r="A357" s="59" t="s">
        <v>473</v>
      </c>
      <c r="B357" s="68">
        <v>0.60499999999999998</v>
      </c>
      <c r="C357" s="68">
        <v>0.60499999999999998</v>
      </c>
      <c r="D357" s="68">
        <v>0</v>
      </c>
      <c r="E357" s="68">
        <v>0</v>
      </c>
      <c r="F357" s="68">
        <v>0</v>
      </c>
      <c r="G357" s="68">
        <v>0</v>
      </c>
      <c r="H357" s="68">
        <v>0.60499999999999998</v>
      </c>
      <c r="I357" s="68">
        <v>0</v>
      </c>
      <c r="J357" s="68">
        <v>0</v>
      </c>
      <c r="K357" s="68">
        <v>0</v>
      </c>
      <c r="L357" s="81">
        <v>0</v>
      </c>
    </row>
    <row r="358" spans="1:12" s="69" customFormat="1" ht="30" customHeight="1">
      <c r="A358" s="59" t="s">
        <v>474</v>
      </c>
      <c r="B358" s="68">
        <v>2.2949999999999999</v>
      </c>
      <c r="C358" s="68">
        <v>2.2949999999999999</v>
      </c>
      <c r="D358" s="68">
        <v>0</v>
      </c>
      <c r="E358" s="68">
        <v>0</v>
      </c>
      <c r="F358" s="68">
        <v>0.33400000000000002</v>
      </c>
      <c r="G358" s="68">
        <v>1.7999999999999999E-2</v>
      </c>
      <c r="H358" s="68">
        <v>1.9610000000000001</v>
      </c>
      <c r="I358" s="68">
        <v>0</v>
      </c>
      <c r="J358" s="68">
        <f>B358-D358-F358-H358-I358</f>
        <v>-2.2204460492503131E-16</v>
      </c>
      <c r="K358" s="68">
        <v>0.33400000000000002</v>
      </c>
      <c r="L358" s="81">
        <v>0</v>
      </c>
    </row>
    <row r="359" spans="1:12" s="69" customFormat="1" ht="30" customHeight="1">
      <c r="A359" s="59" t="s">
        <v>475</v>
      </c>
      <c r="B359" s="68">
        <v>0.48199999999999998</v>
      </c>
      <c r="C359" s="68">
        <v>0.48199999999999998</v>
      </c>
      <c r="D359" s="68">
        <v>0</v>
      </c>
      <c r="E359" s="68">
        <v>0</v>
      </c>
      <c r="F359" s="68">
        <v>0</v>
      </c>
      <c r="G359" s="68">
        <v>0</v>
      </c>
      <c r="H359" s="68">
        <v>0.48199999999999998</v>
      </c>
      <c r="I359" s="68">
        <v>0</v>
      </c>
      <c r="J359" s="68">
        <f>B359-D359-F359-H359-I359</f>
        <v>0</v>
      </c>
      <c r="K359" s="68">
        <v>0</v>
      </c>
      <c r="L359" s="81">
        <v>0</v>
      </c>
    </row>
    <row r="360" spans="1:12" s="69" customFormat="1" ht="30" customHeight="1">
      <c r="A360" s="59" t="s">
        <v>476</v>
      </c>
      <c r="B360" s="68">
        <v>0.55400000000000005</v>
      </c>
      <c r="C360" s="68">
        <v>0.55400000000000005</v>
      </c>
      <c r="D360" s="68">
        <v>3.7999999999999999E-2</v>
      </c>
      <c r="E360" s="68">
        <v>0</v>
      </c>
      <c r="F360" s="68">
        <v>0.29099999999999998</v>
      </c>
      <c r="G360" s="68">
        <v>0</v>
      </c>
      <c r="H360" s="68">
        <v>0.22500000000000001</v>
      </c>
      <c r="I360" s="68">
        <v>0</v>
      </c>
      <c r="J360" s="68">
        <f>B360-D360-F360-H360-I360</f>
        <v>2.7755575615628914E-17</v>
      </c>
      <c r="K360" s="68">
        <v>0</v>
      </c>
      <c r="L360" s="81">
        <v>0</v>
      </c>
    </row>
    <row r="361" spans="1:12" s="58" customFormat="1" ht="30" customHeight="1">
      <c r="A361" s="42" t="s">
        <v>477</v>
      </c>
      <c r="B361" s="61">
        <f>17.383+2.03+12.702</f>
        <v>32.115000000000002</v>
      </c>
      <c r="C361" s="61">
        <f>17.383+2.03+12.702</f>
        <v>32.115000000000002</v>
      </c>
      <c r="D361" s="61">
        <f>0.392+0+0.428</f>
        <v>0.82000000000000006</v>
      </c>
      <c r="E361" s="61">
        <f>0.001+0+0.014</f>
        <v>1.4999999999999999E-2</v>
      </c>
      <c r="F361" s="61">
        <f>14.09+0.094+8.239</f>
        <v>22.423000000000002</v>
      </c>
      <c r="G361" s="61">
        <f>0.453+0.094+0.429</f>
        <v>0.97599999999999998</v>
      </c>
      <c r="H361" s="61">
        <f>2.901+1.936+4.035</f>
        <v>8.8719999999999999</v>
      </c>
      <c r="I361" s="61">
        <f>0+0+0</f>
        <v>0</v>
      </c>
      <c r="J361" s="61">
        <f>B361-D361-F361-H361-I361</f>
        <v>0</v>
      </c>
      <c r="K361" s="61">
        <f>14.482+0.094+8.667</f>
        <v>23.242999999999999</v>
      </c>
      <c r="L361" s="62">
        <v>0</v>
      </c>
    </row>
    <row r="362" spans="1:12" s="58" customFormat="1" ht="30" customHeight="1">
      <c r="A362" s="42" t="s">
        <v>108</v>
      </c>
      <c r="B362" s="61">
        <v>202.952</v>
      </c>
      <c r="C362" s="61">
        <f>D362+F362+H362</f>
        <v>149.87162000000001</v>
      </c>
      <c r="D362" s="61">
        <v>9.8420000000000005</v>
      </c>
      <c r="E362" s="61">
        <v>3.851</v>
      </c>
      <c r="F362" s="61">
        <v>44.778619999999997</v>
      </c>
      <c r="G362" s="61">
        <v>41.606999999999999</v>
      </c>
      <c r="H362" s="61">
        <v>95.251000000000005</v>
      </c>
      <c r="I362" s="61">
        <v>0</v>
      </c>
      <c r="J362" s="61">
        <f>B362-D362-F362-H362-I362</f>
        <v>53.080379999999991</v>
      </c>
      <c r="K362" s="61">
        <v>0</v>
      </c>
      <c r="L362" s="62">
        <v>0</v>
      </c>
    </row>
    <row r="363" spans="1:12" s="58" customFormat="1" ht="30" customHeight="1">
      <c r="A363" s="42" t="s">
        <v>110</v>
      </c>
      <c r="B363" s="61">
        <v>48.323999999999998</v>
      </c>
      <c r="C363" s="61">
        <v>47.545999999999999</v>
      </c>
      <c r="D363" s="61">
        <v>1.3079135000000002</v>
      </c>
      <c r="E363" s="61">
        <v>0.11964</v>
      </c>
      <c r="F363" s="61">
        <v>8.8339169999999996</v>
      </c>
      <c r="G363" s="61">
        <v>1.591037</v>
      </c>
      <c r="H363" s="61">
        <v>37.404169500000002</v>
      </c>
      <c r="I363" s="61">
        <v>0</v>
      </c>
      <c r="J363" s="61">
        <f t="shared" ref="J363" si="32">B363-D363-F363-H363-I363</f>
        <v>0.77799999999999869</v>
      </c>
      <c r="K363" s="61">
        <v>3.8693830000000005</v>
      </c>
      <c r="L363" s="62">
        <v>0</v>
      </c>
    </row>
    <row r="364" spans="1:12" s="58" customFormat="1" ht="30" customHeight="1">
      <c r="A364" s="42" t="s">
        <v>111</v>
      </c>
      <c r="B364" s="61">
        <v>13.144019999999999</v>
      </c>
      <c r="C364" s="61">
        <f>F364+H364</f>
        <v>11.84</v>
      </c>
      <c r="D364" s="61">
        <v>0</v>
      </c>
      <c r="E364" s="61">
        <v>0</v>
      </c>
      <c r="F364" s="61">
        <v>2.0129999999999999</v>
      </c>
      <c r="G364" s="61">
        <v>2.7E-2</v>
      </c>
      <c r="H364" s="61">
        <v>9.827</v>
      </c>
      <c r="I364" s="61">
        <v>0</v>
      </c>
      <c r="J364" s="61">
        <f>B364-D364-F364-H364-I364</f>
        <v>1.3040199999999995</v>
      </c>
      <c r="K364" s="61">
        <v>0</v>
      </c>
      <c r="L364" s="62">
        <v>0</v>
      </c>
    </row>
    <row r="365" spans="1:12" s="58" customFormat="1" ht="30" customHeight="1">
      <c r="A365" s="42" t="s">
        <v>112</v>
      </c>
      <c r="B365" s="61">
        <v>19.135000000000002</v>
      </c>
      <c r="C365" s="61">
        <v>18.951000000000001</v>
      </c>
      <c r="D365" s="61">
        <v>0</v>
      </c>
      <c r="E365" s="61">
        <v>0</v>
      </c>
      <c r="F365" s="61">
        <v>0</v>
      </c>
      <c r="G365" s="61">
        <v>0</v>
      </c>
      <c r="H365" s="61">
        <v>0</v>
      </c>
      <c r="I365" s="61">
        <v>18.951000000000001</v>
      </c>
      <c r="J365" s="61">
        <f>B365-D365-F365-H365-I365</f>
        <v>0.18400000000000105</v>
      </c>
      <c r="K365" s="61">
        <v>0</v>
      </c>
      <c r="L365" s="62">
        <v>0</v>
      </c>
    </row>
    <row r="366" spans="1:12" s="58" customFormat="1" ht="30" customHeight="1">
      <c r="A366" s="42" t="s">
        <v>113</v>
      </c>
      <c r="B366" s="61">
        <v>11.09633</v>
      </c>
      <c r="C366" s="61">
        <v>11.09633</v>
      </c>
      <c r="D366" s="61">
        <v>1.8428</v>
      </c>
      <c r="E366" s="61">
        <v>1.42465</v>
      </c>
      <c r="F366" s="61">
        <v>5.8545400000000001</v>
      </c>
      <c r="G366" s="61">
        <v>2.9155500000000001</v>
      </c>
      <c r="H366" s="61">
        <v>3.39899</v>
      </c>
      <c r="I366" s="61">
        <v>0</v>
      </c>
      <c r="J366" s="61">
        <f>B366-D366-F366-H366-I366</f>
        <v>-4.4408920985006262E-16</v>
      </c>
      <c r="K366" s="61">
        <v>2.5726499999999999</v>
      </c>
      <c r="L366" s="62">
        <v>0</v>
      </c>
    </row>
    <row r="367" spans="1:12" s="58" customFormat="1" ht="30" customHeight="1">
      <c r="A367" s="42" t="s">
        <v>478</v>
      </c>
      <c r="B367" s="61">
        <v>3.7349999999999999</v>
      </c>
      <c r="C367" s="61">
        <v>3.7349999999999999</v>
      </c>
      <c r="D367" s="61">
        <v>0</v>
      </c>
      <c r="E367" s="61">
        <v>0</v>
      </c>
      <c r="F367" s="61">
        <v>0</v>
      </c>
      <c r="G367" s="61">
        <v>0</v>
      </c>
      <c r="H367" s="61">
        <v>3.7349999999999999</v>
      </c>
      <c r="I367" s="61">
        <v>0</v>
      </c>
      <c r="J367" s="61">
        <f t="shared" ref="J367:J368" si="33">B367-D367-F367-H367-I367</f>
        <v>0</v>
      </c>
      <c r="K367" s="61">
        <v>0</v>
      </c>
      <c r="L367" s="62">
        <v>0</v>
      </c>
    </row>
    <row r="368" spans="1:12" s="58" customFormat="1" ht="30" customHeight="1">
      <c r="A368" s="42" t="s">
        <v>114</v>
      </c>
      <c r="B368" s="61">
        <v>10.009</v>
      </c>
      <c r="C368" s="61">
        <v>10.009</v>
      </c>
      <c r="D368" s="61">
        <v>3.2589999999999999</v>
      </c>
      <c r="E368" s="61">
        <v>7.6999999999999999E-2</v>
      </c>
      <c r="F368" s="61">
        <v>3.7669999999999999</v>
      </c>
      <c r="G368" s="61">
        <v>0.04</v>
      </c>
      <c r="H368" s="61">
        <v>2.9830000000000001</v>
      </c>
      <c r="I368" s="61">
        <v>0</v>
      </c>
      <c r="J368" s="61">
        <f t="shared" si="33"/>
        <v>0</v>
      </c>
      <c r="K368" s="61">
        <v>7.0259999999999998</v>
      </c>
      <c r="L368" s="62">
        <v>0</v>
      </c>
    </row>
    <row r="369" spans="1:12" s="58" customFormat="1" ht="30" customHeight="1">
      <c r="A369" s="42" t="s">
        <v>115</v>
      </c>
      <c r="B369" s="61">
        <v>14.71</v>
      </c>
      <c r="C369" s="61">
        <f>B369-J369</f>
        <v>14.71</v>
      </c>
      <c r="D369" s="61">
        <v>5.6210000000000004</v>
      </c>
      <c r="E369" s="61">
        <v>3.3239999999999998</v>
      </c>
      <c r="F369" s="61">
        <v>7.2439999999999998</v>
      </c>
      <c r="G369" s="61">
        <v>3.2280000000000002</v>
      </c>
      <c r="H369" s="61">
        <f>1.845</f>
        <v>1.845</v>
      </c>
      <c r="I369" s="61">
        <v>0</v>
      </c>
      <c r="J369" s="61">
        <f>B369-D369-F369-H369-I369</f>
        <v>6.6613381477509392E-16</v>
      </c>
      <c r="K369" s="61">
        <v>10.012</v>
      </c>
      <c r="L369" s="62">
        <v>0</v>
      </c>
    </row>
    <row r="370" spans="1:12" s="58" customFormat="1" ht="30" customHeight="1">
      <c r="A370" s="42" t="s">
        <v>116</v>
      </c>
      <c r="B370" s="61">
        <v>2.044</v>
      </c>
      <c r="C370" s="61">
        <v>2.044</v>
      </c>
      <c r="D370" s="61">
        <v>0</v>
      </c>
      <c r="E370" s="61">
        <v>0</v>
      </c>
      <c r="F370" s="61">
        <v>0.69599999999999995</v>
      </c>
      <c r="G370" s="61">
        <v>5.0000000000000001E-3</v>
      </c>
      <c r="H370" s="61">
        <v>1.3480000000000001</v>
      </c>
      <c r="I370" s="61">
        <v>0</v>
      </c>
      <c r="J370" s="61">
        <f t="shared" ref="J370:J371" si="34">B370-D370-F370-H370-I370</f>
        <v>0</v>
      </c>
      <c r="K370" s="61">
        <v>0.69599999999999995</v>
      </c>
      <c r="L370" s="62">
        <v>0</v>
      </c>
    </row>
    <row r="371" spans="1:12" s="58" customFormat="1" ht="30" customHeight="1">
      <c r="A371" s="42" t="s">
        <v>117</v>
      </c>
      <c r="B371" s="70">
        <v>4.9980000000000002</v>
      </c>
      <c r="C371" s="61">
        <v>4.9980000000000002</v>
      </c>
      <c r="D371" s="61">
        <v>0</v>
      </c>
      <c r="E371" s="61">
        <v>0</v>
      </c>
      <c r="F371" s="61">
        <v>3.1720000000000002</v>
      </c>
      <c r="G371" s="61">
        <v>2.3E-2</v>
      </c>
      <c r="H371" s="61">
        <f>B371-F371</f>
        <v>1.8260000000000001</v>
      </c>
      <c r="I371" s="61">
        <v>0</v>
      </c>
      <c r="J371" s="61">
        <f t="shared" si="34"/>
        <v>0</v>
      </c>
      <c r="K371" s="61">
        <v>0</v>
      </c>
      <c r="L371" s="62">
        <v>0</v>
      </c>
    </row>
    <row r="372" spans="1:12" s="58" customFormat="1" ht="30" customHeight="1">
      <c r="A372" s="42" t="s">
        <v>118</v>
      </c>
      <c r="B372" s="61">
        <v>34.889000000000003</v>
      </c>
      <c r="C372" s="61">
        <v>32.712000000000003</v>
      </c>
      <c r="D372" s="61">
        <v>6.673</v>
      </c>
      <c r="E372" s="61">
        <v>1.448</v>
      </c>
      <c r="F372" s="61">
        <v>20.14</v>
      </c>
      <c r="G372" s="61">
        <v>4.9000000000000002E-2</v>
      </c>
      <c r="H372" s="61">
        <v>5.899</v>
      </c>
      <c r="I372" s="61">
        <v>0</v>
      </c>
      <c r="J372" s="61">
        <f>B372-D372-F372-H372-I372</f>
        <v>2.1770000000000005</v>
      </c>
      <c r="K372" s="61">
        <v>26.812999999999999</v>
      </c>
      <c r="L372" s="62">
        <v>0</v>
      </c>
    </row>
    <row r="373" spans="1:12" s="58" customFormat="1" ht="30" customHeight="1">
      <c r="A373" s="42" t="s">
        <v>479</v>
      </c>
      <c r="B373" s="61">
        <v>8.3650000000000002</v>
      </c>
      <c r="C373" s="61">
        <v>4.6680000000000001</v>
      </c>
      <c r="D373" s="61">
        <v>7.5999999999999998E-2</v>
      </c>
      <c r="E373" s="61">
        <v>3.0000000000000001E-3</v>
      </c>
      <c r="F373" s="61">
        <v>0.84099999999999997</v>
      </c>
      <c r="G373" s="61">
        <v>2E-3</v>
      </c>
      <c r="H373" s="61">
        <v>3.7509999999999999</v>
      </c>
      <c r="I373" s="61">
        <v>0</v>
      </c>
      <c r="J373" s="61">
        <f t="shared" ref="J373:J376" si="35">B373-D373-F373-H373-I373</f>
        <v>3.6969999999999996</v>
      </c>
      <c r="K373" s="61">
        <v>1.4999999999999999E-2</v>
      </c>
      <c r="L373" s="62">
        <v>0</v>
      </c>
    </row>
    <row r="374" spans="1:12" s="58" customFormat="1" ht="30" customHeight="1">
      <c r="A374" s="42" t="s">
        <v>119</v>
      </c>
      <c r="B374" s="61">
        <v>12.62021</v>
      </c>
      <c r="C374" s="61">
        <v>12.62</v>
      </c>
      <c r="D374" s="61">
        <v>0</v>
      </c>
      <c r="E374" s="61">
        <v>0</v>
      </c>
      <c r="F374" s="61">
        <v>0</v>
      </c>
      <c r="G374" s="61">
        <v>0</v>
      </c>
      <c r="H374" s="61">
        <v>0</v>
      </c>
      <c r="I374" s="61">
        <v>12.62</v>
      </c>
      <c r="J374" s="61">
        <f t="shared" si="35"/>
        <v>2.1000000000093166E-4</v>
      </c>
      <c r="K374" s="61">
        <v>0</v>
      </c>
      <c r="L374" s="62">
        <v>0</v>
      </c>
    </row>
    <row r="375" spans="1:12" s="58" customFormat="1" ht="30" customHeight="1">
      <c r="A375" s="42" t="s">
        <v>480</v>
      </c>
      <c r="B375" s="61">
        <v>2.13</v>
      </c>
      <c r="C375" s="61">
        <v>2.13</v>
      </c>
      <c r="D375" s="61">
        <v>0</v>
      </c>
      <c r="E375" s="61">
        <v>0</v>
      </c>
      <c r="F375" s="61">
        <v>0.27300000000000002</v>
      </c>
      <c r="G375" s="61">
        <v>0.27300000000000002</v>
      </c>
      <c r="H375" s="61">
        <v>1.857</v>
      </c>
      <c r="I375" s="61">
        <v>0</v>
      </c>
      <c r="J375" s="61">
        <f t="shared" si="35"/>
        <v>-2.2204460492503131E-16</v>
      </c>
      <c r="K375" s="61">
        <v>0.27300000000000002</v>
      </c>
      <c r="L375" s="62">
        <v>0</v>
      </c>
    </row>
    <row r="376" spans="1:12" s="58" customFormat="1" ht="30" customHeight="1">
      <c r="A376" s="42" t="s">
        <v>481</v>
      </c>
      <c r="B376" s="61">
        <v>1.669</v>
      </c>
      <c r="C376" s="61">
        <v>1.669</v>
      </c>
      <c r="D376" s="61">
        <v>3.6999999999999998E-2</v>
      </c>
      <c r="E376" s="61">
        <v>1E-3</v>
      </c>
      <c r="F376" s="61">
        <v>0.879</v>
      </c>
      <c r="G376" s="61">
        <v>8.9999999999999993E-3</v>
      </c>
      <c r="H376" s="61">
        <v>0.753</v>
      </c>
      <c r="I376" s="61">
        <v>0</v>
      </c>
      <c r="J376" s="61">
        <f t="shared" si="35"/>
        <v>1.1102230246251565E-16</v>
      </c>
      <c r="K376" s="61">
        <v>0</v>
      </c>
      <c r="L376" s="62">
        <v>0</v>
      </c>
    </row>
    <row r="377" spans="1:12" s="58" customFormat="1" ht="30" customHeight="1">
      <c r="A377" s="42" t="s">
        <v>121</v>
      </c>
      <c r="B377" s="61">
        <v>12.065</v>
      </c>
      <c r="C377" s="61">
        <v>12.065</v>
      </c>
      <c r="D377" s="61">
        <v>0.32100000000000001</v>
      </c>
      <c r="E377" s="61">
        <v>0.182</v>
      </c>
      <c r="F377" s="61">
        <v>6.9459999999999997</v>
      </c>
      <c r="G377" s="61">
        <v>3.9830000000000001</v>
      </c>
      <c r="H377" s="61">
        <v>4.798</v>
      </c>
      <c r="I377" s="61">
        <v>0</v>
      </c>
      <c r="J377" s="61">
        <f>B377-D377-F377-H377-I377</f>
        <v>0</v>
      </c>
      <c r="K377" s="61">
        <v>1.0189999999999999</v>
      </c>
      <c r="L377" s="62">
        <v>0</v>
      </c>
    </row>
    <row r="378" spans="1:12" s="58" customFormat="1" ht="30" customHeight="1">
      <c r="A378" s="42" t="s">
        <v>482</v>
      </c>
      <c r="B378" s="61">
        <v>3.5350000000000001</v>
      </c>
      <c r="C378" s="61">
        <v>3.5350000000000001</v>
      </c>
      <c r="D378" s="61">
        <v>3.9E-2</v>
      </c>
      <c r="E378" s="61">
        <v>0</v>
      </c>
      <c r="F378" s="61">
        <v>1.343</v>
      </c>
      <c r="G378" s="61">
        <v>0</v>
      </c>
      <c r="H378" s="61">
        <v>2.153</v>
      </c>
      <c r="I378" s="61">
        <v>0</v>
      </c>
      <c r="J378" s="61">
        <f>B378-D378-F378-H378-I378</f>
        <v>0</v>
      </c>
      <c r="K378" s="61">
        <v>0</v>
      </c>
      <c r="L378" s="62">
        <v>0</v>
      </c>
    </row>
    <row r="379" spans="1:12" s="58" customFormat="1" ht="30" customHeight="1">
      <c r="A379" s="42" t="s">
        <v>483</v>
      </c>
      <c r="B379" s="61">
        <v>1.6807099999999999</v>
      </c>
      <c r="C379" s="61">
        <v>1.681</v>
      </c>
      <c r="D379" s="61">
        <v>5.1999999999999998E-2</v>
      </c>
      <c r="E379" s="61">
        <v>0</v>
      </c>
      <c r="F379" s="61">
        <v>0.48099999999999998</v>
      </c>
      <c r="G379" s="61">
        <v>0</v>
      </c>
      <c r="H379" s="61">
        <v>1.1479999999999999</v>
      </c>
      <c r="I379" s="61">
        <v>0</v>
      </c>
      <c r="J379" s="61">
        <f>B379-D379-F379-H379-I379</f>
        <v>-2.8999999999990145E-4</v>
      </c>
      <c r="K379" s="61">
        <v>0.53300000000000003</v>
      </c>
      <c r="L379" s="62">
        <v>0</v>
      </c>
    </row>
    <row r="380" spans="1:12" s="58" customFormat="1" ht="30" customHeight="1">
      <c r="A380" s="42" t="s">
        <v>484</v>
      </c>
      <c r="B380" s="61">
        <v>12.86</v>
      </c>
      <c r="C380" s="61">
        <v>12.86</v>
      </c>
      <c r="D380" s="61">
        <v>0.24</v>
      </c>
      <c r="E380" s="61">
        <v>0.14000000000000001</v>
      </c>
      <c r="F380" s="61">
        <v>2.36</v>
      </c>
      <c r="G380" s="61">
        <v>0.13</v>
      </c>
      <c r="H380" s="61">
        <v>10.26</v>
      </c>
      <c r="I380" s="61">
        <v>0</v>
      </c>
      <c r="J380" s="61">
        <f t="shared" ref="J380:J393" si="36">B380-D380-F380-H380-I380</f>
        <v>0</v>
      </c>
      <c r="K380" s="61">
        <v>1.45</v>
      </c>
      <c r="L380" s="62">
        <v>1</v>
      </c>
    </row>
    <row r="381" spans="1:12" s="58" customFormat="1" ht="30" customHeight="1">
      <c r="A381" s="42" t="s">
        <v>485</v>
      </c>
      <c r="B381" s="61">
        <v>1.3380000000000001</v>
      </c>
      <c r="C381" s="61">
        <v>1.3380000000000001</v>
      </c>
      <c r="D381" s="61">
        <v>0</v>
      </c>
      <c r="E381" s="61">
        <v>0</v>
      </c>
      <c r="F381" s="61">
        <v>1.087</v>
      </c>
      <c r="G381" s="61">
        <v>1.087</v>
      </c>
      <c r="H381" s="61">
        <v>0.251</v>
      </c>
      <c r="I381" s="61">
        <v>0</v>
      </c>
      <c r="J381" s="61">
        <f t="shared" si="36"/>
        <v>1.1102230246251565E-16</v>
      </c>
      <c r="K381" s="61">
        <v>1.087</v>
      </c>
      <c r="L381" s="62">
        <v>0</v>
      </c>
    </row>
    <row r="382" spans="1:12" s="58" customFormat="1" ht="30" customHeight="1">
      <c r="A382" s="42" t="s">
        <v>486</v>
      </c>
      <c r="B382" s="61">
        <v>1.5960000000000001</v>
      </c>
      <c r="C382" s="61">
        <v>1.5960000000000001</v>
      </c>
      <c r="D382" s="61">
        <v>0.13300000000000001</v>
      </c>
      <c r="E382" s="61">
        <v>4.0000000000000001E-3</v>
      </c>
      <c r="F382" s="61">
        <v>0.63600000000000001</v>
      </c>
      <c r="G382" s="61">
        <v>1.7000000000000001E-2</v>
      </c>
      <c r="H382" s="61">
        <v>0.82699999999999996</v>
      </c>
      <c r="I382" s="61">
        <v>0</v>
      </c>
      <c r="J382" s="61">
        <f>B382-D382-F382-H382-I382</f>
        <v>1.1102230246251565E-16</v>
      </c>
      <c r="K382" s="61">
        <v>0.76900000000000002</v>
      </c>
      <c r="L382" s="62">
        <v>0</v>
      </c>
    </row>
    <row r="383" spans="1:12" s="58" customFormat="1" ht="30" customHeight="1">
      <c r="A383" s="42" t="s">
        <v>487</v>
      </c>
      <c r="B383" s="61">
        <v>1.101</v>
      </c>
      <c r="C383" s="61">
        <v>1.101</v>
      </c>
      <c r="D383" s="61">
        <v>1.2E-2</v>
      </c>
      <c r="E383" s="61">
        <v>1E-3</v>
      </c>
      <c r="F383" s="61">
        <v>0.20100000000000001</v>
      </c>
      <c r="G383" s="61">
        <v>5.0000000000000001E-3</v>
      </c>
      <c r="H383" s="61">
        <v>0.88800000000000001</v>
      </c>
      <c r="I383" s="61">
        <v>0</v>
      </c>
      <c r="J383" s="61">
        <v>-1.1102230246251565E-16</v>
      </c>
      <c r="K383" s="61">
        <v>0.21299999999999999</v>
      </c>
      <c r="L383" s="62">
        <v>0</v>
      </c>
    </row>
    <row r="384" spans="1:12" s="58" customFormat="1" ht="30" customHeight="1">
      <c r="A384" s="42" t="s">
        <v>488</v>
      </c>
      <c r="B384" s="61">
        <v>4.1050000000000004</v>
      </c>
      <c r="C384" s="61">
        <v>4.1050000000000004</v>
      </c>
      <c r="D384" s="61">
        <v>0</v>
      </c>
      <c r="E384" s="61">
        <v>0</v>
      </c>
      <c r="F384" s="61">
        <v>0.60099999999999998</v>
      </c>
      <c r="G384" s="61">
        <v>3.0000000000000001E-3</v>
      </c>
      <c r="H384" s="61">
        <v>3.504</v>
      </c>
      <c r="I384" s="61">
        <v>0</v>
      </c>
      <c r="J384" s="61">
        <f t="shared" ref="J384" si="37">B384-D384-F384-H384-I384</f>
        <v>4.4408920985006262E-16</v>
      </c>
      <c r="K384" s="61">
        <v>0.60099999999999998</v>
      </c>
      <c r="L384" s="62">
        <v>0</v>
      </c>
    </row>
    <row r="385" spans="1:12" s="58" customFormat="1" ht="30" customHeight="1">
      <c r="A385" s="42" t="s">
        <v>489</v>
      </c>
      <c r="B385" s="61">
        <v>4.1390000000000002</v>
      </c>
      <c r="C385" s="61">
        <v>4.1390000000000002</v>
      </c>
      <c r="D385" s="61">
        <v>0</v>
      </c>
      <c r="E385" s="61">
        <v>0</v>
      </c>
      <c r="F385" s="61">
        <v>0.159</v>
      </c>
      <c r="G385" s="61">
        <v>2E-3</v>
      </c>
      <c r="H385" s="61">
        <v>3.98</v>
      </c>
      <c r="I385" s="61">
        <v>0</v>
      </c>
      <c r="J385" s="61">
        <v>0</v>
      </c>
      <c r="K385" s="61">
        <v>0</v>
      </c>
      <c r="L385" s="62">
        <v>0</v>
      </c>
    </row>
    <row r="386" spans="1:12" s="58" customFormat="1" ht="30" customHeight="1">
      <c r="A386" s="42" t="s">
        <v>122</v>
      </c>
      <c r="B386" s="61">
        <v>1.244</v>
      </c>
      <c r="C386" s="61">
        <v>1.244</v>
      </c>
      <c r="D386" s="61">
        <v>0</v>
      </c>
      <c r="E386" s="61">
        <v>0</v>
      </c>
      <c r="F386" s="61">
        <v>0</v>
      </c>
      <c r="G386" s="61">
        <v>0</v>
      </c>
      <c r="H386" s="61">
        <v>1.244</v>
      </c>
      <c r="I386" s="61">
        <v>0</v>
      </c>
      <c r="J386" s="61">
        <f>B386-D386-F386-H386-I386</f>
        <v>0</v>
      </c>
      <c r="K386" s="61">
        <v>0</v>
      </c>
      <c r="L386" s="62">
        <v>0</v>
      </c>
    </row>
    <row r="387" spans="1:12" s="58" customFormat="1" ht="30" customHeight="1">
      <c r="A387" s="42" t="s">
        <v>490</v>
      </c>
      <c r="B387" s="61">
        <v>1.2</v>
      </c>
      <c r="C387" s="61">
        <v>1.2</v>
      </c>
      <c r="D387" s="61">
        <v>0</v>
      </c>
      <c r="E387" s="61">
        <v>0</v>
      </c>
      <c r="F387" s="61">
        <v>0</v>
      </c>
      <c r="G387" s="61">
        <v>0</v>
      </c>
      <c r="H387" s="61">
        <v>1.2</v>
      </c>
      <c r="I387" s="61">
        <v>0</v>
      </c>
      <c r="J387" s="61">
        <f t="shared" ref="J387" si="38">B387-D387-F387-H387-I387</f>
        <v>0</v>
      </c>
      <c r="K387" s="61">
        <v>0</v>
      </c>
      <c r="L387" s="62">
        <v>0</v>
      </c>
    </row>
    <row r="388" spans="1:12" s="58" customFormat="1" ht="30" customHeight="1">
      <c r="A388" s="42" t="s">
        <v>491</v>
      </c>
      <c r="B388" s="61">
        <v>2.0059999999999998</v>
      </c>
      <c r="C388" s="61">
        <v>1.5580000000000001</v>
      </c>
      <c r="D388" s="61">
        <v>0</v>
      </c>
      <c r="E388" s="61">
        <v>0</v>
      </c>
      <c r="F388" s="61">
        <v>0</v>
      </c>
      <c r="G388" s="61">
        <v>0</v>
      </c>
      <c r="H388" s="61">
        <v>1.5580000000000001</v>
      </c>
      <c r="I388" s="61">
        <v>0</v>
      </c>
      <c r="J388" s="61">
        <f>B388-D388-F388-H388-I388</f>
        <v>0.44799999999999973</v>
      </c>
      <c r="K388" s="61">
        <v>0</v>
      </c>
      <c r="L388" s="62">
        <v>0</v>
      </c>
    </row>
    <row r="389" spans="1:12" s="58" customFormat="1" ht="30" customHeight="1">
      <c r="A389" s="42" t="s">
        <v>492</v>
      </c>
      <c r="B389" s="61">
        <v>0.36899999999999999</v>
      </c>
      <c r="C389" s="61">
        <v>0.36899999999999999</v>
      </c>
      <c r="D389" s="61">
        <v>0</v>
      </c>
      <c r="E389" s="61">
        <v>0</v>
      </c>
      <c r="F389" s="61">
        <v>0</v>
      </c>
      <c r="G389" s="61">
        <v>0</v>
      </c>
      <c r="H389" s="61">
        <v>0.36899999999999999</v>
      </c>
      <c r="I389" s="61">
        <v>0</v>
      </c>
      <c r="J389" s="61">
        <f t="shared" si="36"/>
        <v>0</v>
      </c>
      <c r="K389" s="61">
        <v>0</v>
      </c>
      <c r="L389" s="62">
        <v>0</v>
      </c>
    </row>
    <row r="390" spans="1:12" s="58" customFormat="1" ht="30" customHeight="1">
      <c r="A390" s="42" t="s">
        <v>493</v>
      </c>
      <c r="B390" s="61">
        <v>2.3E-2</v>
      </c>
      <c r="C390" s="61">
        <v>2.3E-2</v>
      </c>
      <c r="D390" s="61">
        <v>0</v>
      </c>
      <c r="E390" s="61">
        <v>0</v>
      </c>
      <c r="F390" s="61">
        <v>0</v>
      </c>
      <c r="G390" s="61">
        <v>0</v>
      </c>
      <c r="H390" s="61">
        <v>2.3E-2</v>
      </c>
      <c r="I390" s="61">
        <v>0</v>
      </c>
      <c r="J390" s="61">
        <f t="shared" si="36"/>
        <v>0</v>
      </c>
      <c r="K390" s="61">
        <v>0</v>
      </c>
      <c r="L390" s="62">
        <v>0</v>
      </c>
    </row>
    <row r="391" spans="1:12" s="58" customFormat="1" ht="30" customHeight="1">
      <c r="A391" s="42" t="s">
        <v>494</v>
      </c>
      <c r="B391" s="61">
        <v>1.7729999999999999</v>
      </c>
      <c r="C391" s="61">
        <v>1.7729999999999999</v>
      </c>
      <c r="D391" s="61">
        <v>0</v>
      </c>
      <c r="E391" s="61">
        <v>0</v>
      </c>
      <c r="F391" s="61">
        <v>0.104</v>
      </c>
      <c r="G391" s="61">
        <v>3.0000000000000001E-3</v>
      </c>
      <c r="H391" s="61">
        <v>1.669</v>
      </c>
      <c r="I391" s="61">
        <v>0</v>
      </c>
      <c r="J391" s="61">
        <f t="shared" si="36"/>
        <v>-2.2204460492503131E-16</v>
      </c>
      <c r="K391" s="61">
        <v>0</v>
      </c>
      <c r="L391" s="62">
        <v>0</v>
      </c>
    </row>
    <row r="392" spans="1:12" s="58" customFormat="1" ht="30" customHeight="1">
      <c r="A392" s="30" t="s">
        <v>495</v>
      </c>
      <c r="B392" s="61">
        <v>4.218</v>
      </c>
      <c r="C392" s="61">
        <v>4.218</v>
      </c>
      <c r="D392" s="61">
        <v>0</v>
      </c>
      <c r="E392" s="61">
        <v>0</v>
      </c>
      <c r="F392" s="61">
        <v>0</v>
      </c>
      <c r="G392" s="61">
        <v>0</v>
      </c>
      <c r="H392" s="61">
        <v>4.218</v>
      </c>
      <c r="I392" s="61">
        <v>0</v>
      </c>
      <c r="J392" s="61">
        <f t="shared" si="36"/>
        <v>0</v>
      </c>
      <c r="K392" s="61">
        <v>0</v>
      </c>
      <c r="L392" s="62">
        <v>0</v>
      </c>
    </row>
    <row r="393" spans="1:12" s="58" customFormat="1" ht="30" customHeight="1">
      <c r="A393" s="30" t="s">
        <v>496</v>
      </c>
      <c r="B393" s="61">
        <v>6.9859999999999998</v>
      </c>
      <c r="C393" s="61">
        <v>6.9859999999999998</v>
      </c>
      <c r="D393" s="61">
        <v>0</v>
      </c>
      <c r="E393" s="61">
        <v>0</v>
      </c>
      <c r="F393" s="61">
        <v>0.70599999999999996</v>
      </c>
      <c r="G393" s="61">
        <v>0.70599999999999996</v>
      </c>
      <c r="H393" s="61">
        <v>6.28</v>
      </c>
      <c r="I393" s="61">
        <v>0</v>
      </c>
      <c r="J393" s="61">
        <f t="shared" si="36"/>
        <v>-8.8817841970012523E-16</v>
      </c>
      <c r="K393" s="61">
        <v>0</v>
      </c>
      <c r="L393" s="62">
        <v>0</v>
      </c>
    </row>
    <row r="394" spans="1:12" s="58" customFormat="1" ht="30" customHeight="1">
      <c r="A394" s="42" t="s">
        <v>497</v>
      </c>
      <c r="B394" s="60">
        <v>24.353999999999999</v>
      </c>
      <c r="C394" s="60">
        <v>24.353999999999999</v>
      </c>
      <c r="D394" s="60">
        <v>0.111</v>
      </c>
      <c r="E394" s="60">
        <v>2E-3</v>
      </c>
      <c r="F394" s="60">
        <v>5.6749999999999998</v>
      </c>
      <c r="G394" s="60">
        <v>5.6749999999999998</v>
      </c>
      <c r="H394" s="60">
        <v>18.568000000000001</v>
      </c>
      <c r="I394" s="60">
        <v>0</v>
      </c>
      <c r="J394" s="61">
        <f>B394-D394-F394-H394-I394</f>
        <v>-3.5527136788005009E-15</v>
      </c>
      <c r="K394" s="60">
        <v>1.45</v>
      </c>
      <c r="L394" s="62">
        <v>0</v>
      </c>
    </row>
    <row r="395" spans="1:12" s="58" customFormat="1" ht="30" customHeight="1">
      <c r="A395" s="42" t="s">
        <v>498</v>
      </c>
      <c r="B395" s="61">
        <v>0.995</v>
      </c>
      <c r="C395" s="61">
        <v>0.995</v>
      </c>
      <c r="D395" s="61">
        <v>0.26</v>
      </c>
      <c r="E395" s="61">
        <v>0.01</v>
      </c>
      <c r="F395" s="61">
        <v>0.14299999999999999</v>
      </c>
      <c r="G395" s="61">
        <v>4.0000000000000001E-3</v>
      </c>
      <c r="H395" s="61">
        <v>0.59199999999999997</v>
      </c>
      <c r="I395" s="61">
        <v>0</v>
      </c>
      <c r="J395" s="61">
        <f>B395-D395-F395-H395-I395</f>
        <v>0</v>
      </c>
      <c r="K395" s="61">
        <v>0.40300000000000002</v>
      </c>
      <c r="L395" s="62">
        <v>0</v>
      </c>
    </row>
    <row r="396" spans="1:12" s="58" customFormat="1" ht="30" customHeight="1">
      <c r="A396" s="42" t="s">
        <v>499</v>
      </c>
      <c r="B396" s="61">
        <v>63.267000000000003</v>
      </c>
      <c r="C396" s="61">
        <v>63.267000000000003</v>
      </c>
      <c r="D396" s="61">
        <v>2.4830000000000001</v>
      </c>
      <c r="E396" s="61">
        <v>0.46100000000000002</v>
      </c>
      <c r="F396" s="61">
        <v>17.376000000000001</v>
      </c>
      <c r="G396" s="61">
        <v>1.639</v>
      </c>
      <c r="H396" s="61">
        <v>43.408000000000001</v>
      </c>
      <c r="I396" s="61">
        <v>0</v>
      </c>
      <c r="J396" s="61">
        <f>B396-D396-F396-H396-I396</f>
        <v>0</v>
      </c>
      <c r="K396" s="61">
        <v>18.408999999999999</v>
      </c>
      <c r="L396" s="62">
        <v>0</v>
      </c>
    </row>
    <row r="397" spans="1:12" s="58" customFormat="1" ht="30" customHeight="1">
      <c r="A397" s="42" t="s">
        <v>124</v>
      </c>
      <c r="B397" s="70">
        <v>41.506</v>
      </c>
      <c r="C397" s="80">
        <v>40.67</v>
      </c>
      <c r="D397" s="68">
        <v>0.82899999999999996</v>
      </c>
      <c r="E397" s="68">
        <v>0.65</v>
      </c>
      <c r="F397" s="68">
        <v>1.9890000000000001</v>
      </c>
      <c r="G397" s="68">
        <v>9.9000000000000005E-2</v>
      </c>
      <c r="H397" s="68">
        <v>5.7949999999999999</v>
      </c>
      <c r="I397" s="80">
        <v>32.057000000000002</v>
      </c>
      <c r="J397" s="68">
        <f>B397-D397-F397-H397-I397</f>
        <v>0.83599999999999852</v>
      </c>
      <c r="K397" s="68">
        <v>0</v>
      </c>
      <c r="L397" s="62">
        <v>0</v>
      </c>
    </row>
    <row r="398" spans="1:12" s="58" customFormat="1" ht="30" customHeight="1">
      <c r="A398" s="42" t="s">
        <v>125</v>
      </c>
      <c r="B398" s="61">
        <v>15.169</v>
      </c>
      <c r="C398" s="61">
        <v>15.134</v>
      </c>
      <c r="D398" s="61">
        <v>2.738</v>
      </c>
      <c r="E398" s="61">
        <v>2.738</v>
      </c>
      <c r="F398" s="61">
        <v>5.1539999999999999</v>
      </c>
      <c r="G398" s="61">
        <v>5.1539999999999999</v>
      </c>
      <c r="H398" s="61">
        <v>7.242</v>
      </c>
      <c r="I398" s="61">
        <v>0</v>
      </c>
      <c r="J398" s="61">
        <f>B398-D398-F398-H398-I398</f>
        <v>3.500000000000103E-2</v>
      </c>
      <c r="K398" s="61">
        <v>0</v>
      </c>
      <c r="L398" s="62">
        <v>0</v>
      </c>
    </row>
    <row r="399" spans="1:12" s="58" customFormat="1" ht="30" customHeight="1">
      <c r="A399" s="42" t="s">
        <v>126</v>
      </c>
      <c r="B399" s="61">
        <v>19.992999999999999</v>
      </c>
      <c r="C399" s="61">
        <v>19.565999999999999</v>
      </c>
      <c r="D399" s="61">
        <v>4.0599999999999996</v>
      </c>
      <c r="E399" s="61">
        <v>1.7649999999999999</v>
      </c>
      <c r="F399" s="61">
        <v>7.6639999999999997</v>
      </c>
      <c r="G399" s="61">
        <v>1.056</v>
      </c>
      <c r="H399" s="61">
        <v>4.6500000000000004</v>
      </c>
      <c r="I399" s="61">
        <v>3.1920000000000002</v>
      </c>
      <c r="J399" s="61">
        <f t="shared" ref="J399:J409" si="39">B399-D399-F399-H399-I399</f>
        <v>0.4269999999999996</v>
      </c>
      <c r="K399" s="61">
        <v>11.686</v>
      </c>
      <c r="L399" s="62">
        <v>0</v>
      </c>
    </row>
    <row r="400" spans="1:12" s="58" customFormat="1" ht="30" customHeight="1">
      <c r="A400" s="42" t="s">
        <v>127</v>
      </c>
      <c r="B400" s="61">
        <v>1.9379999999999999</v>
      </c>
      <c r="C400" s="61">
        <v>1.2989999999999999</v>
      </c>
      <c r="D400" s="61">
        <v>0.23200000000000001</v>
      </c>
      <c r="E400" s="61">
        <v>0.23200000000000001</v>
      </c>
      <c r="F400" s="61">
        <v>0.442</v>
      </c>
      <c r="G400" s="61">
        <v>0.442</v>
      </c>
      <c r="H400" s="61">
        <v>0.625</v>
      </c>
      <c r="I400" s="61">
        <v>0</v>
      </c>
      <c r="J400" s="61">
        <f t="shared" si="39"/>
        <v>0.63900000000000001</v>
      </c>
      <c r="K400" s="61">
        <v>0</v>
      </c>
      <c r="L400" s="62">
        <v>0</v>
      </c>
    </row>
    <row r="401" spans="1:12" s="58" customFormat="1" ht="30" customHeight="1">
      <c r="A401" s="42" t="s">
        <v>128</v>
      </c>
      <c r="B401" s="61">
        <v>15.115</v>
      </c>
      <c r="C401" s="61">
        <v>15.115</v>
      </c>
      <c r="D401" s="61">
        <v>0.34899999999999998</v>
      </c>
      <c r="E401" s="61">
        <v>3.6999999999999998E-2</v>
      </c>
      <c r="F401" s="61">
        <v>5.2990000000000004</v>
      </c>
      <c r="G401" s="61">
        <v>0.499</v>
      </c>
      <c r="H401" s="61">
        <v>9.4670000000000005</v>
      </c>
      <c r="I401" s="61">
        <v>0</v>
      </c>
      <c r="J401" s="61">
        <v>-1.7763568394002505E-15</v>
      </c>
      <c r="K401" s="61">
        <v>0.46400000000000002</v>
      </c>
      <c r="L401" s="62">
        <v>0</v>
      </c>
    </row>
    <row r="402" spans="1:12" s="58" customFormat="1" ht="30" customHeight="1">
      <c r="A402" s="42" t="s">
        <v>500</v>
      </c>
      <c r="B402" s="76">
        <v>6.9109999999999996</v>
      </c>
      <c r="C402" s="76">
        <v>6.9109999999999996</v>
      </c>
      <c r="D402" s="76">
        <v>0.88500000000000001</v>
      </c>
      <c r="E402" s="76">
        <v>8.9999999999999993E-3</v>
      </c>
      <c r="F402" s="76">
        <v>0.50700000000000001</v>
      </c>
      <c r="G402" s="76">
        <v>1.2E-2</v>
      </c>
      <c r="H402" s="76">
        <v>5.5190000000000001</v>
      </c>
      <c r="I402" s="76">
        <v>0</v>
      </c>
      <c r="J402" s="61">
        <f t="shared" si="39"/>
        <v>0</v>
      </c>
      <c r="K402" s="76">
        <v>1.365</v>
      </c>
      <c r="L402" s="62">
        <v>0</v>
      </c>
    </row>
    <row r="403" spans="1:12" s="58" customFormat="1" ht="30" customHeight="1">
      <c r="A403" s="42" t="s">
        <v>129</v>
      </c>
      <c r="B403" s="61">
        <v>11.396000000000001</v>
      </c>
      <c r="C403" s="61">
        <v>4.7210000000000001</v>
      </c>
      <c r="D403" s="61">
        <v>0.05</v>
      </c>
      <c r="E403" s="61">
        <v>2E-3</v>
      </c>
      <c r="F403" s="61">
        <v>1.333</v>
      </c>
      <c r="G403" s="61">
        <v>1.4999999999999999E-2</v>
      </c>
      <c r="H403" s="61">
        <v>3.3380000000000001</v>
      </c>
      <c r="I403" s="61">
        <v>0</v>
      </c>
      <c r="J403" s="61">
        <f t="shared" si="39"/>
        <v>6.6749999999999998</v>
      </c>
      <c r="K403" s="61">
        <v>0.30299999999999999</v>
      </c>
      <c r="L403" s="62">
        <v>0</v>
      </c>
    </row>
    <row r="404" spans="1:12" s="58" customFormat="1" ht="30" customHeight="1">
      <c r="A404" s="42" t="s">
        <v>501</v>
      </c>
      <c r="B404" s="61">
        <v>7.2750000000000004</v>
      </c>
      <c r="C404" s="61">
        <v>7.2750000000000004</v>
      </c>
      <c r="D404" s="61">
        <v>2.8980000000000001</v>
      </c>
      <c r="E404" s="61">
        <v>1.087</v>
      </c>
      <c r="F404" s="61">
        <v>2.6520000000000001</v>
      </c>
      <c r="G404" s="61">
        <v>1.107</v>
      </c>
      <c r="H404" s="61">
        <v>1.7250000000000001</v>
      </c>
      <c r="I404" s="61">
        <v>0</v>
      </c>
      <c r="J404" s="61">
        <f>B404-D404-F404-H404-I404</f>
        <v>4.4408920985006262E-16</v>
      </c>
      <c r="K404" s="61">
        <v>5.55</v>
      </c>
      <c r="L404" s="62">
        <v>0</v>
      </c>
    </row>
    <row r="405" spans="1:12" s="58" customFormat="1" ht="30" customHeight="1">
      <c r="A405" s="42" t="s">
        <v>502</v>
      </c>
      <c r="B405" s="68">
        <v>0.3</v>
      </c>
      <c r="C405" s="68">
        <v>0.3</v>
      </c>
      <c r="D405" s="68">
        <v>0.16</v>
      </c>
      <c r="E405" s="68">
        <v>1.4E-2</v>
      </c>
      <c r="F405" s="68">
        <v>0.14000000000000001</v>
      </c>
      <c r="G405" s="68">
        <v>7.0000000000000001E-3</v>
      </c>
      <c r="H405" s="68">
        <v>0</v>
      </c>
      <c r="I405" s="68">
        <v>0</v>
      </c>
      <c r="J405" s="68">
        <f t="shared" ref="J405:J408" si="40">B405-D405-F405-H405-I405</f>
        <v>-2.7755575615628914E-17</v>
      </c>
      <c r="K405" s="68">
        <v>0.3</v>
      </c>
      <c r="L405" s="62">
        <v>0</v>
      </c>
    </row>
    <row r="406" spans="1:12" s="58" customFormat="1" ht="30" customHeight="1">
      <c r="A406" s="42" t="s">
        <v>503</v>
      </c>
      <c r="B406" s="61">
        <v>2.5609999999999999</v>
      </c>
      <c r="C406" s="61">
        <v>2.5609999999999999</v>
      </c>
      <c r="D406" s="61">
        <v>0</v>
      </c>
      <c r="E406" s="61">
        <v>0</v>
      </c>
      <c r="F406" s="61">
        <v>0</v>
      </c>
      <c r="G406" s="61">
        <v>0</v>
      </c>
      <c r="H406" s="61">
        <v>0</v>
      </c>
      <c r="I406" s="61">
        <v>2.5609999999999999</v>
      </c>
      <c r="J406" s="61">
        <f t="shared" si="40"/>
        <v>0</v>
      </c>
      <c r="K406" s="61">
        <v>0</v>
      </c>
      <c r="L406" s="62">
        <v>0</v>
      </c>
    </row>
    <row r="407" spans="1:12" s="58" customFormat="1" ht="30" customHeight="1">
      <c r="A407" s="42" t="s">
        <v>504</v>
      </c>
      <c r="B407" s="61">
        <v>6.173</v>
      </c>
      <c r="C407" s="61">
        <v>6.173</v>
      </c>
      <c r="D407" s="61">
        <v>0.89700000000000002</v>
      </c>
      <c r="E407" s="61">
        <v>2.9000000000000001E-2</v>
      </c>
      <c r="F407" s="61">
        <v>2.9590000000000001</v>
      </c>
      <c r="G407" s="61">
        <v>5.3999999999999999E-2</v>
      </c>
      <c r="H407" s="61">
        <v>2.3170000000000002</v>
      </c>
      <c r="I407" s="61">
        <v>0</v>
      </c>
      <c r="J407" s="61">
        <f t="shared" si="40"/>
        <v>-4.4408920985006262E-16</v>
      </c>
      <c r="K407" s="61">
        <v>3.8559999999999999</v>
      </c>
      <c r="L407" s="62">
        <v>0</v>
      </c>
    </row>
    <row r="408" spans="1:12" s="58" customFormat="1" ht="30" customHeight="1">
      <c r="A408" s="42" t="s">
        <v>505</v>
      </c>
      <c r="B408" s="61">
        <v>0.99099999999999999</v>
      </c>
      <c r="C408" s="61">
        <v>0.99099999999999999</v>
      </c>
      <c r="D408" s="61">
        <v>0.23899999999999999</v>
      </c>
      <c r="E408" s="61">
        <v>4.7E-2</v>
      </c>
      <c r="F408" s="61">
        <v>0.47899999999999998</v>
      </c>
      <c r="G408" s="61">
        <v>9.8000000000000004E-2</v>
      </c>
      <c r="H408" s="61">
        <v>0.27300000000000002</v>
      </c>
      <c r="I408" s="61">
        <v>0</v>
      </c>
      <c r="J408" s="61">
        <f t="shared" si="40"/>
        <v>0</v>
      </c>
      <c r="K408" s="61">
        <v>0</v>
      </c>
      <c r="L408" s="62">
        <v>0</v>
      </c>
    </row>
    <row r="409" spans="1:12" s="58" customFormat="1" ht="30" customHeight="1">
      <c r="A409" s="42" t="s">
        <v>506</v>
      </c>
      <c r="B409" s="61">
        <v>1.5669999999999999</v>
      </c>
      <c r="C409" s="61">
        <v>1.27</v>
      </c>
      <c r="D409" s="61">
        <v>0</v>
      </c>
      <c r="E409" s="61">
        <v>0</v>
      </c>
      <c r="F409" s="61">
        <v>0.39400000000000002</v>
      </c>
      <c r="G409" s="61">
        <v>2.8000000000000001E-2</v>
      </c>
      <c r="H409" s="61">
        <v>0.876</v>
      </c>
      <c r="I409" s="61">
        <v>0</v>
      </c>
      <c r="J409" s="61">
        <f t="shared" si="39"/>
        <v>0.29700000000000004</v>
      </c>
      <c r="K409" s="61">
        <v>0</v>
      </c>
      <c r="L409" s="62">
        <v>0</v>
      </c>
    </row>
    <row r="410" spans="1:12" s="58" customFormat="1" ht="30" customHeight="1">
      <c r="A410" s="42" t="s">
        <v>507</v>
      </c>
      <c r="B410" s="61">
        <v>2.42</v>
      </c>
      <c r="C410" s="61">
        <v>2.42</v>
      </c>
      <c r="D410" s="61">
        <v>2.129</v>
      </c>
      <c r="E410" s="61">
        <v>0.29799999999999999</v>
      </c>
      <c r="F410" s="61">
        <v>7.5999999999999998E-2</v>
      </c>
      <c r="G410" s="61">
        <v>6.0000000000000001E-3</v>
      </c>
      <c r="H410" s="61">
        <v>0.215</v>
      </c>
      <c r="I410" s="61">
        <v>0</v>
      </c>
      <c r="J410" s="61">
        <f>B410-D410-F410-H410-I410</f>
        <v>-8.3266726846886741E-17</v>
      </c>
      <c r="K410" s="61">
        <v>0</v>
      </c>
      <c r="L410" s="62">
        <v>0</v>
      </c>
    </row>
    <row r="411" spans="1:12" s="58" customFormat="1" ht="30" customHeight="1">
      <c r="A411" s="42" t="s">
        <v>508</v>
      </c>
      <c r="B411" s="61">
        <v>0.745</v>
      </c>
      <c r="C411" s="61">
        <v>0.745</v>
      </c>
      <c r="D411" s="61">
        <v>0</v>
      </c>
      <c r="E411" s="61">
        <v>0</v>
      </c>
      <c r="F411" s="61">
        <v>0</v>
      </c>
      <c r="G411" s="61">
        <v>0</v>
      </c>
      <c r="H411" s="61">
        <v>0.745</v>
      </c>
      <c r="I411" s="61">
        <v>0</v>
      </c>
      <c r="J411" s="61">
        <f>B411-D411-F411-H411-I411</f>
        <v>0</v>
      </c>
      <c r="K411" s="61">
        <v>0</v>
      </c>
      <c r="L411" s="62">
        <v>0</v>
      </c>
    </row>
    <row r="412" spans="1:12" s="58" customFormat="1" ht="30" customHeight="1">
      <c r="A412" s="42" t="s">
        <v>509</v>
      </c>
      <c r="B412" s="61">
        <v>9.4280000000000008</v>
      </c>
      <c r="C412" s="61">
        <v>9.4280000000000008</v>
      </c>
      <c r="D412" s="61">
        <v>0.79800000000000004</v>
      </c>
      <c r="E412" s="61">
        <v>0.378</v>
      </c>
      <c r="F412" s="61">
        <v>5.9080000000000004</v>
      </c>
      <c r="G412" s="61">
        <v>1.6319999999999999</v>
      </c>
      <c r="H412" s="61">
        <v>2.722</v>
      </c>
      <c r="I412" s="61">
        <v>0</v>
      </c>
      <c r="J412" s="61">
        <f t="shared" ref="J412:J414" si="41">B412-D412-F412-H412-I412</f>
        <v>4.4408920985006262E-16</v>
      </c>
      <c r="K412" s="61">
        <v>6.7060000000000004</v>
      </c>
      <c r="L412" s="62">
        <v>0</v>
      </c>
    </row>
    <row r="413" spans="1:12" s="58" customFormat="1" ht="30" customHeight="1">
      <c r="A413" s="42" t="s">
        <v>510</v>
      </c>
      <c r="B413" s="61">
        <v>1.5509999999999999</v>
      </c>
      <c r="C413" s="61">
        <v>1.5509999999999999</v>
      </c>
      <c r="D413" s="61">
        <v>0</v>
      </c>
      <c r="E413" s="61">
        <v>0</v>
      </c>
      <c r="F413" s="61">
        <v>0.73399999999999999</v>
      </c>
      <c r="G413" s="61">
        <v>0</v>
      </c>
      <c r="H413" s="61">
        <v>0.81699999999999995</v>
      </c>
      <c r="I413" s="61">
        <v>0</v>
      </c>
      <c r="J413" s="61">
        <f t="shared" si="41"/>
        <v>0</v>
      </c>
      <c r="K413" s="61">
        <v>0.73399999999999999</v>
      </c>
      <c r="L413" s="62">
        <v>0</v>
      </c>
    </row>
    <row r="414" spans="1:12" s="58" customFormat="1" ht="30" customHeight="1">
      <c r="A414" s="42" t="s">
        <v>511</v>
      </c>
      <c r="B414" s="61">
        <v>1.4059999999999999</v>
      </c>
      <c r="C414" s="61">
        <v>1.4059999999999999</v>
      </c>
      <c r="D414" s="61">
        <v>0</v>
      </c>
      <c r="E414" s="61">
        <v>0</v>
      </c>
      <c r="F414" s="61">
        <v>0.90300000000000002</v>
      </c>
      <c r="G414" s="61">
        <v>0.02</v>
      </c>
      <c r="H414" s="61">
        <v>0.503</v>
      </c>
      <c r="I414" s="61">
        <v>0</v>
      </c>
      <c r="J414" s="61">
        <f t="shared" si="41"/>
        <v>-1.1102230246251565E-16</v>
      </c>
      <c r="K414" s="61">
        <v>0.90300000000000002</v>
      </c>
      <c r="L414" s="62">
        <v>0</v>
      </c>
    </row>
    <row r="415" spans="1:12" s="58" customFormat="1" ht="30" customHeight="1">
      <c r="A415" s="42" t="s">
        <v>512</v>
      </c>
      <c r="B415" s="61">
        <v>1.994</v>
      </c>
      <c r="C415" s="61">
        <v>1.994</v>
      </c>
      <c r="D415" s="61">
        <v>0.10100000000000001</v>
      </c>
      <c r="E415" s="61">
        <v>6.6000000000000003E-2</v>
      </c>
      <c r="F415" s="61">
        <v>0.34599999999999997</v>
      </c>
      <c r="G415" s="61">
        <v>0.183</v>
      </c>
      <c r="H415" s="61">
        <v>1.5469999999999999</v>
      </c>
      <c r="I415" s="61">
        <v>0</v>
      </c>
      <c r="J415" s="61">
        <f>B415-D415-F415-H415-I415</f>
        <v>2.2204460492503131E-16</v>
      </c>
      <c r="K415" s="61">
        <v>0</v>
      </c>
      <c r="L415" s="62">
        <v>0</v>
      </c>
    </row>
    <row r="416" spans="1:12" s="58" customFormat="1" ht="30" customHeight="1">
      <c r="A416" s="42" t="s">
        <v>513</v>
      </c>
      <c r="B416" s="61">
        <v>0.24</v>
      </c>
      <c r="C416" s="61">
        <v>0.24</v>
      </c>
      <c r="D416" s="61">
        <v>0</v>
      </c>
      <c r="E416" s="61">
        <v>0</v>
      </c>
      <c r="F416" s="61">
        <v>0</v>
      </c>
      <c r="G416" s="61">
        <v>0</v>
      </c>
      <c r="H416" s="61">
        <v>0.24</v>
      </c>
      <c r="I416" s="61">
        <v>0</v>
      </c>
      <c r="J416" s="61">
        <f>B416-D416-F416-H416-I416</f>
        <v>0</v>
      </c>
      <c r="K416" s="61">
        <v>0</v>
      </c>
      <c r="L416" s="62">
        <v>0</v>
      </c>
    </row>
    <row r="417" spans="1:12" s="58" customFormat="1" ht="30" customHeight="1">
      <c r="A417" s="42" t="s">
        <v>514</v>
      </c>
      <c r="B417" s="61">
        <v>7.7789999999999999</v>
      </c>
      <c r="C417" s="61">
        <v>7.7789999999999999</v>
      </c>
      <c r="D417" s="61">
        <v>2.3050000000000002</v>
      </c>
      <c r="E417" s="61">
        <v>0.39100000000000001</v>
      </c>
      <c r="F417" s="61">
        <v>2.7890000000000001</v>
      </c>
      <c r="G417" s="61">
        <v>0.36399999999999999</v>
      </c>
      <c r="H417" s="61">
        <v>2.6850000000000001</v>
      </c>
      <c r="I417" s="61">
        <v>0</v>
      </c>
      <c r="J417" s="61">
        <f t="shared" ref="J417:J419" si="42">B417-D417-F417-H417-I417</f>
        <v>0</v>
      </c>
      <c r="K417" s="61">
        <v>0</v>
      </c>
      <c r="L417" s="62">
        <v>0</v>
      </c>
    </row>
    <row r="418" spans="1:12" s="58" customFormat="1" ht="30" customHeight="1">
      <c r="A418" s="42" t="s">
        <v>515</v>
      </c>
      <c r="B418" s="61">
        <v>5.6000000000000001E-2</v>
      </c>
      <c r="C418" s="61">
        <v>5.6000000000000001E-2</v>
      </c>
      <c r="D418" s="61">
        <v>0</v>
      </c>
      <c r="E418" s="61">
        <v>0</v>
      </c>
      <c r="F418" s="61">
        <v>0</v>
      </c>
      <c r="G418" s="61">
        <v>0</v>
      </c>
      <c r="H418" s="61">
        <v>5.6000000000000001E-2</v>
      </c>
      <c r="I418" s="61">
        <v>0</v>
      </c>
      <c r="J418" s="61">
        <f t="shared" si="42"/>
        <v>0</v>
      </c>
      <c r="K418" s="61">
        <v>0</v>
      </c>
      <c r="L418" s="62">
        <v>0</v>
      </c>
    </row>
    <row r="419" spans="1:12" s="58" customFormat="1" ht="30" customHeight="1">
      <c r="A419" s="42" t="s">
        <v>516</v>
      </c>
      <c r="B419" s="61">
        <v>0.115</v>
      </c>
      <c r="C419" s="61">
        <v>0.115</v>
      </c>
      <c r="D419" s="61">
        <v>0</v>
      </c>
      <c r="E419" s="61">
        <v>0</v>
      </c>
      <c r="F419" s="61">
        <v>0.115</v>
      </c>
      <c r="G419" s="61">
        <v>0.115</v>
      </c>
      <c r="H419" s="61">
        <v>0</v>
      </c>
      <c r="I419" s="61">
        <v>0</v>
      </c>
      <c r="J419" s="61">
        <f t="shared" si="42"/>
        <v>0</v>
      </c>
      <c r="K419" s="61">
        <v>0.115</v>
      </c>
      <c r="L419" s="62">
        <v>0</v>
      </c>
    </row>
    <row r="420" spans="1:12" s="58" customFormat="1" ht="30" customHeight="1">
      <c r="A420" s="42" t="s">
        <v>131</v>
      </c>
      <c r="B420" s="61">
        <v>14.326000000000001</v>
      </c>
      <c r="C420" s="61">
        <f>D420+F420+H420+I420</f>
        <v>14.32606</v>
      </c>
      <c r="D420" s="61">
        <v>2.94821</v>
      </c>
      <c r="E420" s="61">
        <v>1.38504</v>
      </c>
      <c r="F420" s="61">
        <v>4.7928300000000004</v>
      </c>
      <c r="G420" s="61">
        <v>1.3572299999999999</v>
      </c>
      <c r="H420" s="61">
        <v>6.5850200000000001</v>
      </c>
      <c r="I420" s="61">
        <v>0</v>
      </c>
      <c r="J420" s="61">
        <f>B420-D420-F420-H420-I420</f>
        <v>-5.9999999999504894E-5</v>
      </c>
      <c r="K420" s="61">
        <v>7.7410399999999999</v>
      </c>
      <c r="L420" s="62">
        <v>0</v>
      </c>
    </row>
    <row r="421" spans="1:12" s="58" customFormat="1" ht="30" customHeight="1">
      <c r="A421" s="42" t="s">
        <v>517</v>
      </c>
      <c r="B421" s="61">
        <v>0.222</v>
      </c>
      <c r="C421" s="61">
        <v>0.222</v>
      </c>
      <c r="D421" s="61">
        <v>0</v>
      </c>
      <c r="E421" s="61">
        <v>0</v>
      </c>
      <c r="F421" s="61">
        <v>0</v>
      </c>
      <c r="G421" s="61">
        <v>0</v>
      </c>
      <c r="H421" s="61">
        <v>0.222</v>
      </c>
      <c r="I421" s="61">
        <v>0</v>
      </c>
      <c r="J421" s="61">
        <f t="shared" ref="J421:J422" si="43">B421-D421-F421-H421-I421</f>
        <v>0</v>
      </c>
      <c r="K421" s="61">
        <v>0</v>
      </c>
      <c r="L421" s="62">
        <v>0</v>
      </c>
    </row>
    <row r="422" spans="1:12" s="58" customFormat="1" ht="30" customHeight="1">
      <c r="A422" s="42" t="s">
        <v>518</v>
      </c>
      <c r="B422" s="61">
        <v>1.2290000000000001</v>
      </c>
      <c r="C422" s="61">
        <v>1.2290000000000001</v>
      </c>
      <c r="D422" s="61">
        <v>0</v>
      </c>
      <c r="E422" s="61">
        <v>0</v>
      </c>
      <c r="F422" s="61">
        <v>0.10100000000000001</v>
      </c>
      <c r="G422" s="61">
        <v>3.4000000000000002E-2</v>
      </c>
      <c r="H422" s="61">
        <v>1.1280000000000001</v>
      </c>
      <c r="I422" s="61">
        <v>0</v>
      </c>
      <c r="J422" s="61">
        <f t="shared" si="43"/>
        <v>0</v>
      </c>
      <c r="K422" s="61">
        <v>0.10100000000000001</v>
      </c>
      <c r="L422" s="62">
        <v>0</v>
      </c>
    </row>
    <row r="423" spans="1:12" s="58" customFormat="1" ht="30" customHeight="1">
      <c r="A423" s="42" t="s">
        <v>519</v>
      </c>
      <c r="B423" s="61">
        <v>2.63</v>
      </c>
      <c r="C423" s="61">
        <v>2.63</v>
      </c>
      <c r="D423" s="61">
        <v>0.20599999999999999</v>
      </c>
      <c r="E423" s="61">
        <v>0.20599999999999999</v>
      </c>
      <c r="F423" s="61">
        <v>1.3979999999999999</v>
      </c>
      <c r="G423" s="61">
        <v>1.306</v>
      </c>
      <c r="H423" s="61">
        <v>1.026</v>
      </c>
      <c r="I423" s="61">
        <v>0</v>
      </c>
      <c r="J423" s="61">
        <f>B423-D423-F423-H423-I423</f>
        <v>0</v>
      </c>
      <c r="K423" s="61">
        <v>1.6040000000000001</v>
      </c>
      <c r="L423" s="62">
        <v>0</v>
      </c>
    </row>
    <row r="424" spans="1:12" s="58" customFormat="1" ht="30" customHeight="1">
      <c r="A424" s="42" t="s">
        <v>520</v>
      </c>
      <c r="B424" s="61">
        <v>0.29399999999999998</v>
      </c>
      <c r="C424" s="61">
        <v>0.29399999999999998</v>
      </c>
      <c r="D424" s="61">
        <v>0</v>
      </c>
      <c r="E424" s="61">
        <v>0</v>
      </c>
      <c r="F424" s="61">
        <v>4.2000000000000003E-2</v>
      </c>
      <c r="G424" s="61">
        <v>4.2000000000000003E-2</v>
      </c>
      <c r="H424" s="61">
        <v>0.252</v>
      </c>
      <c r="I424" s="61">
        <v>0</v>
      </c>
      <c r="J424" s="61">
        <f t="shared" ref="J424" si="44">B424-D424-F424-H424-I424</f>
        <v>0</v>
      </c>
      <c r="K424" s="61">
        <v>4.2000000000000003E-2</v>
      </c>
      <c r="L424" s="62">
        <v>0</v>
      </c>
    </row>
    <row r="425" spans="1:12" s="58" customFormat="1" ht="30" customHeight="1">
      <c r="A425" s="42" t="s">
        <v>521</v>
      </c>
      <c r="B425" s="61">
        <v>2.2269999999999999</v>
      </c>
      <c r="C425" s="61">
        <v>2.2269999999999999</v>
      </c>
      <c r="D425" s="61">
        <v>0</v>
      </c>
      <c r="E425" s="61">
        <v>0</v>
      </c>
      <c r="F425" s="61">
        <v>0.21299999999999999</v>
      </c>
      <c r="G425" s="61">
        <v>0.03</v>
      </c>
      <c r="H425" s="61">
        <v>2.0139999999999998</v>
      </c>
      <c r="I425" s="61">
        <v>0</v>
      </c>
      <c r="J425" s="61">
        <f>B425-D425-F425-H425-I425</f>
        <v>0</v>
      </c>
      <c r="K425" s="61">
        <v>0.21299999999999999</v>
      </c>
      <c r="L425" s="62">
        <v>0</v>
      </c>
    </row>
    <row r="426" spans="1:12" s="58" customFormat="1" ht="30" customHeight="1">
      <c r="A426" s="42" t="s">
        <v>522</v>
      </c>
      <c r="B426" s="61">
        <v>0.85</v>
      </c>
      <c r="C426" s="61">
        <v>0.85</v>
      </c>
      <c r="D426" s="61">
        <v>0</v>
      </c>
      <c r="E426" s="61">
        <v>0</v>
      </c>
      <c r="F426" s="61">
        <v>0</v>
      </c>
      <c r="G426" s="61">
        <v>0</v>
      </c>
      <c r="H426" s="61">
        <v>0</v>
      </c>
      <c r="I426" s="61">
        <v>0.85</v>
      </c>
      <c r="J426" s="61">
        <f t="shared" ref="J426:J427" si="45">B426-D426-F426-H426-I426</f>
        <v>0</v>
      </c>
      <c r="K426" s="61">
        <v>0</v>
      </c>
      <c r="L426" s="62">
        <v>0</v>
      </c>
    </row>
    <row r="427" spans="1:12" s="58" customFormat="1" ht="30" customHeight="1">
      <c r="A427" s="42" t="s">
        <v>523</v>
      </c>
      <c r="B427" s="61">
        <v>0.33700000000000002</v>
      </c>
      <c r="C427" s="61">
        <v>0.33700000000000002</v>
      </c>
      <c r="D427" s="61">
        <v>8.7999999999999995E-2</v>
      </c>
      <c r="E427" s="61">
        <v>8.7999999999999995E-2</v>
      </c>
      <c r="F427" s="61">
        <v>0.249</v>
      </c>
      <c r="G427" s="61">
        <v>0.249</v>
      </c>
      <c r="H427" s="61">
        <v>0</v>
      </c>
      <c r="I427" s="61">
        <v>0</v>
      </c>
      <c r="J427" s="61">
        <f t="shared" si="45"/>
        <v>2.7755575615628914E-17</v>
      </c>
      <c r="K427" s="61">
        <v>0.33700000000000002</v>
      </c>
      <c r="L427" s="62">
        <v>0</v>
      </c>
    </row>
    <row r="428" spans="1:12" s="58" customFormat="1" ht="30" customHeight="1">
      <c r="A428" s="42" t="s">
        <v>524</v>
      </c>
      <c r="B428" s="61">
        <v>5.6319999999999997</v>
      </c>
      <c r="C428" s="61">
        <v>5.6319999999999997</v>
      </c>
      <c r="D428" s="61">
        <v>2.9159999999999999</v>
      </c>
      <c r="E428" s="61">
        <v>2.9159999999999999</v>
      </c>
      <c r="F428" s="61">
        <v>0.66300000000000003</v>
      </c>
      <c r="G428" s="61">
        <v>0.66300000000000003</v>
      </c>
      <c r="H428" s="61">
        <v>0.74199999999999999</v>
      </c>
      <c r="I428" s="61">
        <v>1.3109999999999999</v>
      </c>
      <c r="J428" s="61">
        <f>B428-D428-F428-H428-I428</f>
        <v>0</v>
      </c>
      <c r="K428" s="61">
        <v>0</v>
      </c>
      <c r="L428" s="62">
        <v>0</v>
      </c>
    </row>
    <row r="429" spans="1:12" s="58" customFormat="1" ht="30" customHeight="1">
      <c r="A429" s="42" t="s">
        <v>134</v>
      </c>
      <c r="B429" s="68">
        <v>4.6879999999999998E-2</v>
      </c>
      <c r="C429" s="68">
        <v>4.6879999999999998E-2</v>
      </c>
      <c r="D429" s="68">
        <v>0</v>
      </c>
      <c r="E429" s="68">
        <v>0</v>
      </c>
      <c r="F429" s="68">
        <v>2.298E-2</v>
      </c>
      <c r="G429" s="68">
        <v>2.298E-2</v>
      </c>
      <c r="H429" s="68">
        <v>2.3900000000000001E-2</v>
      </c>
      <c r="I429" s="68">
        <v>0</v>
      </c>
      <c r="J429" s="61">
        <f t="shared" ref="J429:J432" si="46">B429-D429-F429-H429-I429</f>
        <v>-3.4694469519536142E-18</v>
      </c>
      <c r="K429" s="68">
        <f>D429+F429</f>
        <v>2.298E-2</v>
      </c>
      <c r="L429" s="62">
        <v>0</v>
      </c>
    </row>
    <row r="430" spans="1:12" s="58" customFormat="1" ht="30" customHeight="1">
      <c r="A430" s="42" t="s">
        <v>525</v>
      </c>
      <c r="B430" s="61">
        <v>1.415</v>
      </c>
      <c r="C430" s="61">
        <v>1.415</v>
      </c>
      <c r="D430" s="61">
        <v>0</v>
      </c>
      <c r="E430" s="61">
        <v>0</v>
      </c>
      <c r="F430" s="61">
        <v>1.415</v>
      </c>
      <c r="G430" s="61">
        <v>0.01</v>
      </c>
      <c r="H430" s="61">
        <v>0</v>
      </c>
      <c r="I430" s="61">
        <v>0</v>
      </c>
      <c r="J430" s="61">
        <f t="shared" si="46"/>
        <v>0</v>
      </c>
      <c r="K430" s="61">
        <v>1.415</v>
      </c>
      <c r="L430" s="62">
        <v>0</v>
      </c>
    </row>
    <row r="431" spans="1:12" s="58" customFormat="1" ht="30" customHeight="1">
      <c r="A431" s="42" t="s">
        <v>526</v>
      </c>
      <c r="B431" s="61">
        <v>1.24</v>
      </c>
      <c r="C431" s="61">
        <v>1.24</v>
      </c>
      <c r="D431" s="61">
        <v>4.5999999999999999E-2</v>
      </c>
      <c r="E431" s="61">
        <v>4.5999999999999999E-2</v>
      </c>
      <c r="F431" s="61">
        <v>0</v>
      </c>
      <c r="G431" s="61">
        <v>0</v>
      </c>
      <c r="H431" s="61">
        <v>1.194</v>
      </c>
      <c r="I431" s="61">
        <v>0</v>
      </c>
      <c r="J431" s="61">
        <f t="shared" si="46"/>
        <v>0</v>
      </c>
      <c r="K431" s="61">
        <v>0</v>
      </c>
      <c r="L431" s="62">
        <v>0</v>
      </c>
    </row>
    <row r="432" spans="1:12" s="58" customFormat="1" ht="30" customHeight="1">
      <c r="A432" s="42" t="s">
        <v>527</v>
      </c>
      <c r="B432" s="61">
        <v>1.6687780000000001</v>
      </c>
      <c r="C432" s="61">
        <v>1.6687780000000001</v>
      </c>
      <c r="D432" s="61">
        <v>0</v>
      </c>
      <c r="E432" s="61">
        <v>0</v>
      </c>
      <c r="F432" s="61">
        <v>1.6687780000000001</v>
      </c>
      <c r="G432" s="61">
        <v>1.123278</v>
      </c>
      <c r="H432" s="61">
        <v>0</v>
      </c>
      <c r="I432" s="61">
        <v>0</v>
      </c>
      <c r="J432" s="61">
        <f t="shared" si="46"/>
        <v>0</v>
      </c>
      <c r="K432" s="61">
        <v>1.6687780000000001</v>
      </c>
      <c r="L432" s="62">
        <v>0</v>
      </c>
    </row>
    <row r="433" spans="1:12" s="58" customFormat="1" ht="30" customHeight="1">
      <c r="A433" s="42" t="s">
        <v>528</v>
      </c>
      <c r="B433" s="61">
        <v>1.1759999999999999</v>
      </c>
      <c r="C433" s="61">
        <v>1.1759999999999999</v>
      </c>
      <c r="D433" s="61">
        <v>0.755</v>
      </c>
      <c r="E433" s="61">
        <v>2E-3</v>
      </c>
      <c r="F433" s="61">
        <v>0.41299999999999998</v>
      </c>
      <c r="G433" s="61">
        <v>4.0000000000000001E-3</v>
      </c>
      <c r="H433" s="61">
        <v>8.0000000000000002E-3</v>
      </c>
      <c r="I433" s="61">
        <v>0</v>
      </c>
      <c r="J433" s="61">
        <f>B433-D433-F433-H433-I433</f>
        <v>-4.8572257327350599E-17</v>
      </c>
      <c r="K433" s="61">
        <v>1.1679999999999999</v>
      </c>
      <c r="L433" s="62">
        <v>0</v>
      </c>
    </row>
    <row r="434" spans="1:12" s="58" customFormat="1" ht="30" customHeight="1">
      <c r="A434" s="42" t="s">
        <v>529</v>
      </c>
      <c r="B434" s="61">
        <v>1.8583499999999999</v>
      </c>
      <c r="C434" s="61">
        <v>1.8583499999999999</v>
      </c>
      <c r="D434" s="61">
        <v>0.1182</v>
      </c>
      <c r="E434" s="61">
        <v>1.37E-2</v>
      </c>
      <c r="F434" s="61">
        <v>0.91200000000000003</v>
      </c>
      <c r="G434" s="61">
        <v>1.4999999999999999E-2</v>
      </c>
      <c r="H434" s="61">
        <f>+C434-D434-F434</f>
        <v>0.82814999999999983</v>
      </c>
      <c r="I434" s="61">
        <v>0</v>
      </c>
      <c r="J434" s="61">
        <f t="shared" ref="J434" si="47">B434-D434-F434-H434-I434</f>
        <v>0</v>
      </c>
      <c r="K434" s="61">
        <v>1.0302</v>
      </c>
      <c r="L434" s="62">
        <v>0</v>
      </c>
    </row>
    <row r="435" spans="1:12" s="58" customFormat="1" ht="30" customHeight="1">
      <c r="A435" s="42" t="s">
        <v>136</v>
      </c>
      <c r="B435" s="61">
        <v>28.988119999999999</v>
      </c>
      <c r="C435" s="61">
        <v>27.83297</v>
      </c>
      <c r="D435" s="61">
        <v>7.7871699999999997</v>
      </c>
      <c r="E435" s="61">
        <v>0.748</v>
      </c>
      <c r="F435" s="61">
        <v>14.819459999999999</v>
      </c>
      <c r="G435" s="61">
        <v>0.313</v>
      </c>
      <c r="H435" s="61">
        <v>5.2263400000000004</v>
      </c>
      <c r="I435" s="61">
        <v>0</v>
      </c>
      <c r="J435" s="61">
        <v>1.1551499999999972</v>
      </c>
      <c r="K435" s="61">
        <v>22.414629999999999</v>
      </c>
      <c r="L435" s="62">
        <v>0</v>
      </c>
    </row>
    <row r="436" spans="1:12" s="58" customFormat="1" ht="30" customHeight="1">
      <c r="A436" s="42" t="s">
        <v>138</v>
      </c>
      <c r="B436" s="61">
        <v>5.3378199999999998</v>
      </c>
      <c r="C436" s="61">
        <v>5.3378199999999998</v>
      </c>
      <c r="D436" s="61">
        <v>0.10884000000000001</v>
      </c>
      <c r="E436" s="61">
        <v>1E-3</v>
      </c>
      <c r="F436" s="61">
        <f>1738.93/1000</f>
        <v>1.7389300000000001</v>
      </c>
      <c r="G436" s="61">
        <f>319.57/1000</f>
        <v>0.31957000000000002</v>
      </c>
      <c r="H436" s="61">
        <f>3490.05/1000</f>
        <v>3.4900500000000001</v>
      </c>
      <c r="I436" s="61">
        <v>0</v>
      </c>
      <c r="J436" s="61">
        <f>B436-D436-F436-H436-I436</f>
        <v>0</v>
      </c>
      <c r="K436" s="61">
        <f>1847.77/1000</f>
        <v>1.8477699999999999</v>
      </c>
      <c r="L436" s="62">
        <v>0</v>
      </c>
    </row>
    <row r="437" spans="1:12" s="58" customFormat="1" ht="30" customHeight="1">
      <c r="A437" s="42" t="s">
        <v>139</v>
      </c>
      <c r="B437" s="61">
        <v>0.55900000000000005</v>
      </c>
      <c r="C437" s="61">
        <v>0.55900000000000005</v>
      </c>
      <c r="D437" s="61">
        <v>0</v>
      </c>
      <c r="E437" s="61">
        <v>0</v>
      </c>
      <c r="F437" s="61">
        <v>3.3000000000000002E-2</v>
      </c>
      <c r="G437" s="61">
        <v>3.3000000000000002E-2</v>
      </c>
      <c r="H437" s="61">
        <v>0.52600000000000002</v>
      </c>
      <c r="I437" s="61">
        <v>0</v>
      </c>
      <c r="J437" s="61">
        <f t="shared" ref="J437:J462" si="48">B437-D437-F437-H437-I437</f>
        <v>0</v>
      </c>
      <c r="K437" s="61">
        <v>0</v>
      </c>
      <c r="L437" s="62">
        <v>0</v>
      </c>
    </row>
    <row r="438" spans="1:12" s="58" customFormat="1" ht="30" customHeight="1">
      <c r="A438" s="42" t="s">
        <v>530</v>
      </c>
      <c r="B438" s="61">
        <v>0.72799999999999998</v>
      </c>
      <c r="C438" s="61">
        <v>0.72799999999999998</v>
      </c>
      <c r="D438" s="61">
        <v>7.0000000000000001E-3</v>
      </c>
      <c r="E438" s="61">
        <v>7.0000000000000001E-3</v>
      </c>
      <c r="F438" s="61">
        <v>0.57899999999999996</v>
      </c>
      <c r="G438" s="61">
        <v>0.19400000000000001</v>
      </c>
      <c r="H438" s="61">
        <v>0.14199999999999999</v>
      </c>
      <c r="I438" s="61">
        <v>0</v>
      </c>
      <c r="J438" s="61">
        <f t="shared" si="48"/>
        <v>2.7755575615628914E-17</v>
      </c>
      <c r="K438" s="61">
        <v>0.58599999999999997</v>
      </c>
      <c r="L438" s="62">
        <v>1</v>
      </c>
    </row>
    <row r="439" spans="1:12" s="58" customFormat="1" ht="30" customHeight="1">
      <c r="A439" s="42" t="s">
        <v>531</v>
      </c>
      <c r="B439" s="61">
        <v>0.70098000000000005</v>
      </c>
      <c r="C439" s="61">
        <v>0.70098000000000005</v>
      </c>
      <c r="D439" s="61">
        <v>0</v>
      </c>
      <c r="E439" s="61">
        <v>0</v>
      </c>
      <c r="F439" s="61">
        <v>0</v>
      </c>
      <c r="G439" s="61">
        <v>0</v>
      </c>
      <c r="H439" s="61">
        <v>0.70098000000000005</v>
      </c>
      <c r="I439" s="61">
        <v>0</v>
      </c>
      <c r="J439" s="61">
        <f t="shared" si="48"/>
        <v>0</v>
      </c>
      <c r="K439" s="61">
        <v>0</v>
      </c>
      <c r="L439" s="62">
        <v>0</v>
      </c>
    </row>
    <row r="440" spans="1:12" s="58" customFormat="1" ht="30" customHeight="1">
      <c r="A440" s="42" t="s">
        <v>532</v>
      </c>
      <c r="B440" s="61">
        <v>1.2156800000000001</v>
      </c>
      <c r="C440" s="61">
        <v>1.2156800000000001</v>
      </c>
      <c r="D440" s="61">
        <v>0</v>
      </c>
      <c r="E440" s="61">
        <v>0</v>
      </c>
      <c r="F440" s="61">
        <v>0.32118000000000002</v>
      </c>
      <c r="G440" s="61">
        <v>4.0000000000000001E-3</v>
      </c>
      <c r="H440" s="61">
        <v>0.89449999999999996</v>
      </c>
      <c r="I440" s="61">
        <v>0</v>
      </c>
      <c r="J440" s="61">
        <f t="shared" si="48"/>
        <v>1.1102230246251565E-16</v>
      </c>
      <c r="K440" s="61">
        <v>0.32118000000000002</v>
      </c>
      <c r="L440" s="62">
        <v>0</v>
      </c>
    </row>
    <row r="441" spans="1:12" s="58" customFormat="1" ht="30" customHeight="1">
      <c r="A441" s="42" t="s">
        <v>533</v>
      </c>
      <c r="B441" s="61">
        <v>0.16486999999999999</v>
      </c>
      <c r="C441" s="61">
        <v>0.16486999999999999</v>
      </c>
      <c r="D441" s="61">
        <v>0</v>
      </c>
      <c r="E441" s="61">
        <v>0</v>
      </c>
      <c r="F441" s="61">
        <v>0</v>
      </c>
      <c r="G441" s="61">
        <v>0</v>
      </c>
      <c r="H441" s="61">
        <v>0.16486999999999999</v>
      </c>
      <c r="I441" s="61">
        <v>0</v>
      </c>
      <c r="J441" s="61">
        <f t="shared" si="48"/>
        <v>0</v>
      </c>
      <c r="K441" s="61">
        <v>0</v>
      </c>
      <c r="L441" s="62">
        <v>0</v>
      </c>
    </row>
    <row r="442" spans="1:12" s="58" customFormat="1" ht="30" customHeight="1">
      <c r="A442" s="42" t="s">
        <v>141</v>
      </c>
      <c r="B442" s="61">
        <v>3.0827509999999965</v>
      </c>
      <c r="C442" s="61">
        <v>3.0827509999999965</v>
      </c>
      <c r="D442" s="61">
        <v>1.0850470000000001</v>
      </c>
      <c r="E442" s="61">
        <v>0.96</v>
      </c>
      <c r="F442" s="61">
        <v>0.97080999999999995</v>
      </c>
      <c r="G442" s="61">
        <v>0.17399999999999999</v>
      </c>
      <c r="H442" s="61">
        <v>1.0268939999999964</v>
      </c>
      <c r="I442" s="61">
        <v>0</v>
      </c>
      <c r="J442" s="61">
        <f t="shared" si="48"/>
        <v>0</v>
      </c>
      <c r="K442" s="61">
        <v>2.055857</v>
      </c>
      <c r="L442" s="62">
        <v>0</v>
      </c>
    </row>
    <row r="443" spans="1:12" s="58" customFormat="1" ht="30" customHeight="1">
      <c r="A443" s="42" t="s">
        <v>140</v>
      </c>
      <c r="B443" s="61">
        <v>38.223849999999999</v>
      </c>
      <c r="C443" s="61">
        <v>37.096449999999997</v>
      </c>
      <c r="D443" s="61">
        <v>1.12083</v>
      </c>
      <c r="E443" s="61">
        <v>0.25696000000000002</v>
      </c>
      <c r="F443" s="61">
        <v>24.532730000000001</v>
      </c>
      <c r="G443" s="61">
        <v>15.74479</v>
      </c>
      <c r="H443" s="61">
        <v>11.44289</v>
      </c>
      <c r="I443" s="61">
        <v>0</v>
      </c>
      <c r="J443" s="61">
        <f t="shared" si="48"/>
        <v>1.1273999999999997</v>
      </c>
      <c r="K443" s="61">
        <v>25.653559999999999</v>
      </c>
      <c r="L443" s="62">
        <v>0</v>
      </c>
    </row>
    <row r="444" spans="1:12" s="58" customFormat="1" ht="30" customHeight="1">
      <c r="A444" s="42" t="s">
        <v>534</v>
      </c>
      <c r="B444" s="61">
        <v>1.4198999999999999</v>
      </c>
      <c r="C444" s="61">
        <v>1.4198999999999999</v>
      </c>
      <c r="D444" s="61">
        <v>0.16059999999999999</v>
      </c>
      <c r="E444" s="61">
        <v>0.151</v>
      </c>
      <c r="F444" s="61">
        <v>1.1866000000000001</v>
      </c>
      <c r="G444" s="61">
        <v>0.98099999999999998</v>
      </c>
      <c r="H444" s="61">
        <v>7.2700000000000001E-2</v>
      </c>
      <c r="I444" s="61">
        <v>0</v>
      </c>
      <c r="J444" s="61">
        <f t="shared" si="48"/>
        <v>-2.3592239273284576E-16</v>
      </c>
      <c r="K444" s="61">
        <v>1.3472</v>
      </c>
      <c r="L444" s="62">
        <v>0</v>
      </c>
    </row>
    <row r="445" spans="1:12" s="58" customFormat="1" ht="30" customHeight="1">
      <c r="A445" s="42" t="s">
        <v>535</v>
      </c>
      <c r="B445" s="61">
        <v>0.03</v>
      </c>
      <c r="C445" s="61">
        <v>0.03</v>
      </c>
      <c r="D445" s="61">
        <v>0</v>
      </c>
      <c r="E445" s="61">
        <v>0</v>
      </c>
      <c r="F445" s="61">
        <v>0.03</v>
      </c>
      <c r="G445" s="61">
        <v>9.1999999999999998E-3</v>
      </c>
      <c r="H445" s="61">
        <v>0</v>
      </c>
      <c r="I445" s="61">
        <v>0</v>
      </c>
      <c r="J445" s="61">
        <f t="shared" si="48"/>
        <v>0</v>
      </c>
      <c r="K445" s="61">
        <v>0.03</v>
      </c>
      <c r="L445" s="62">
        <v>0</v>
      </c>
    </row>
    <row r="446" spans="1:12" s="58" customFormat="1" ht="30" customHeight="1">
      <c r="A446" s="42" t="s">
        <v>142</v>
      </c>
      <c r="B446" s="61">
        <v>0.50879999999999992</v>
      </c>
      <c r="C446" s="61">
        <f>B446</f>
        <v>0.50879999999999992</v>
      </c>
      <c r="D446" s="61">
        <v>0</v>
      </c>
      <c r="E446" s="61">
        <v>0</v>
      </c>
      <c r="F446" s="61">
        <v>0.23632</v>
      </c>
      <c r="G446" s="61">
        <v>0.23632</v>
      </c>
      <c r="H446" s="61">
        <v>0.27247999999999994</v>
      </c>
      <c r="I446" s="61">
        <v>0</v>
      </c>
      <c r="J446" s="61">
        <f t="shared" si="48"/>
        <v>0</v>
      </c>
      <c r="K446" s="61">
        <v>0.23632</v>
      </c>
      <c r="L446" s="62">
        <v>0</v>
      </c>
    </row>
    <row r="447" spans="1:12" s="58" customFormat="1" ht="30" customHeight="1">
      <c r="A447" s="42" t="s">
        <v>536</v>
      </c>
      <c r="B447" s="61">
        <v>2.7949999999999999</v>
      </c>
      <c r="C447" s="61">
        <v>2.7949999999999999</v>
      </c>
      <c r="D447" s="61">
        <v>1.202</v>
      </c>
      <c r="E447" s="61">
        <v>0.185</v>
      </c>
      <c r="F447" s="61">
        <v>0.86599999999999999</v>
      </c>
      <c r="G447" s="61">
        <v>0.125</v>
      </c>
      <c r="H447" s="61">
        <v>0.72699999999999998</v>
      </c>
      <c r="I447" s="61">
        <v>0</v>
      </c>
      <c r="J447" s="61">
        <f t="shared" si="48"/>
        <v>0</v>
      </c>
      <c r="K447" s="61">
        <v>2.0680000000000001</v>
      </c>
      <c r="L447" s="62">
        <v>0</v>
      </c>
    </row>
    <row r="448" spans="1:12" s="58" customFormat="1" ht="30" customHeight="1">
      <c r="A448" s="42" t="s">
        <v>537</v>
      </c>
      <c r="B448" s="61">
        <v>0.70899999999999996</v>
      </c>
      <c r="C448" s="61">
        <v>0.70899999999999996</v>
      </c>
      <c r="D448" s="61">
        <v>0</v>
      </c>
      <c r="E448" s="61">
        <v>0</v>
      </c>
      <c r="F448" s="61">
        <v>0</v>
      </c>
      <c r="G448" s="61">
        <v>0</v>
      </c>
      <c r="H448" s="61">
        <v>0.70899999999999996</v>
      </c>
      <c r="I448" s="61">
        <v>0</v>
      </c>
      <c r="J448" s="61">
        <f>B448-D448-F448-H448-I448</f>
        <v>0</v>
      </c>
      <c r="K448" s="61">
        <v>0</v>
      </c>
      <c r="L448" s="62">
        <v>0</v>
      </c>
    </row>
    <row r="449" spans="1:12" s="58" customFormat="1" ht="30" customHeight="1">
      <c r="A449" s="42" t="s">
        <v>538</v>
      </c>
      <c r="B449" s="61">
        <v>4.4896900000000004</v>
      </c>
      <c r="C449" s="61">
        <v>4.4896900000000004</v>
      </c>
      <c r="D449" s="61">
        <v>3.8347699999999998</v>
      </c>
      <c r="E449" s="61">
        <v>0.65700000000000003</v>
      </c>
      <c r="F449" s="61">
        <v>0.53981000000000001</v>
      </c>
      <c r="G449" s="61">
        <v>0.08</v>
      </c>
      <c r="H449" s="61">
        <v>0.11511</v>
      </c>
      <c r="I449" s="61">
        <v>0</v>
      </c>
      <c r="J449" s="61">
        <v>0</v>
      </c>
      <c r="K449" s="61">
        <v>4.3745799999999999</v>
      </c>
      <c r="L449" s="62">
        <v>0</v>
      </c>
    </row>
    <row r="450" spans="1:12" s="58" customFormat="1" ht="30" customHeight="1">
      <c r="A450" s="42" t="s">
        <v>539</v>
      </c>
      <c r="B450" s="61">
        <v>2.9729999999999999</v>
      </c>
      <c r="C450" s="61">
        <v>2.9729999999999999</v>
      </c>
      <c r="D450" s="61">
        <v>1.212</v>
      </c>
      <c r="E450" s="61">
        <v>0.113</v>
      </c>
      <c r="F450" s="61">
        <v>0.69399999999999995</v>
      </c>
      <c r="G450" s="61">
        <v>0.35499999999999998</v>
      </c>
      <c r="H450" s="61">
        <v>1.0669999999999999</v>
      </c>
      <c r="I450" s="61">
        <v>0</v>
      </c>
      <c r="J450" s="61">
        <f t="shared" si="48"/>
        <v>0</v>
      </c>
      <c r="K450" s="61">
        <v>1.9060000000000001</v>
      </c>
      <c r="L450" s="62">
        <v>0</v>
      </c>
    </row>
    <row r="451" spans="1:12" s="58" customFormat="1" ht="30" customHeight="1">
      <c r="A451" s="42" t="s">
        <v>143</v>
      </c>
      <c r="B451" s="61">
        <v>5.4000000000000048E-2</v>
      </c>
      <c r="C451" s="61">
        <v>5.3999999999999999E-2</v>
      </c>
      <c r="D451" s="61">
        <v>0</v>
      </c>
      <c r="E451" s="61">
        <v>0</v>
      </c>
      <c r="F451" s="61">
        <v>5.3999999999999999E-2</v>
      </c>
      <c r="G451" s="61">
        <v>5.0000000000000001E-3</v>
      </c>
      <c r="H451" s="61">
        <v>0</v>
      </c>
      <c r="I451" s="61">
        <v>0</v>
      </c>
      <c r="J451" s="61">
        <f t="shared" si="48"/>
        <v>4.8572257327350599E-17</v>
      </c>
      <c r="K451" s="61">
        <v>5.3999999999999999E-2</v>
      </c>
      <c r="L451" s="62">
        <v>0</v>
      </c>
    </row>
    <row r="452" spans="1:12" s="58" customFormat="1" ht="30" customHeight="1">
      <c r="A452" s="42" t="s">
        <v>540</v>
      </c>
      <c r="B452" s="61">
        <v>2.613</v>
      </c>
      <c r="C452" s="61">
        <v>2.613</v>
      </c>
      <c r="D452" s="61">
        <v>0.81200000000000006</v>
      </c>
      <c r="E452" s="61">
        <v>0.81200000000000006</v>
      </c>
      <c r="F452" s="61">
        <v>0.89600000000000002</v>
      </c>
      <c r="G452" s="61">
        <v>0.89600000000000002</v>
      </c>
      <c r="H452" s="61">
        <v>0.90500000000000003</v>
      </c>
      <c r="I452" s="61">
        <v>0</v>
      </c>
      <c r="J452" s="61">
        <f t="shared" si="48"/>
        <v>-1.1102230246251565E-16</v>
      </c>
      <c r="K452" s="61">
        <v>1.708</v>
      </c>
      <c r="L452" s="62">
        <v>0</v>
      </c>
    </row>
    <row r="453" spans="1:12" s="58" customFormat="1" ht="30" customHeight="1">
      <c r="A453" s="42" t="s">
        <v>541</v>
      </c>
      <c r="B453" s="61">
        <v>0.152</v>
      </c>
      <c r="C453" s="61">
        <v>0.152</v>
      </c>
      <c r="D453" s="61">
        <v>0</v>
      </c>
      <c r="E453" s="61">
        <v>0</v>
      </c>
      <c r="F453" s="61">
        <v>5.6100000000000004E-2</v>
      </c>
      <c r="G453" s="61">
        <v>1E-3</v>
      </c>
      <c r="H453" s="61">
        <v>9.5899999999999985E-2</v>
      </c>
      <c r="I453" s="61">
        <v>0</v>
      </c>
      <c r="J453" s="61">
        <f t="shared" si="48"/>
        <v>0</v>
      </c>
      <c r="K453" s="61">
        <v>5.6100000000000004E-2</v>
      </c>
      <c r="L453" s="62">
        <v>0</v>
      </c>
    </row>
    <row r="454" spans="1:12" s="58" customFormat="1" ht="30" customHeight="1">
      <c r="A454" s="42" t="s">
        <v>542</v>
      </c>
      <c r="B454" s="61">
        <v>2.9319999999999999</v>
      </c>
      <c r="C454" s="61">
        <v>2.9319999999999999</v>
      </c>
      <c r="D454" s="61">
        <v>0</v>
      </c>
      <c r="E454" s="61">
        <v>0</v>
      </c>
      <c r="F454" s="61">
        <v>2.9319999999999999</v>
      </c>
      <c r="G454" s="61">
        <v>4.0000000000000001E-3</v>
      </c>
      <c r="H454" s="61">
        <v>0</v>
      </c>
      <c r="I454" s="61">
        <v>0</v>
      </c>
      <c r="J454" s="61">
        <f t="shared" si="48"/>
        <v>0</v>
      </c>
      <c r="K454" s="61">
        <v>2.9319999999999999</v>
      </c>
      <c r="L454" s="62">
        <v>0</v>
      </c>
    </row>
    <row r="455" spans="1:12" s="58" customFormat="1" ht="30" customHeight="1">
      <c r="A455" s="42" t="s">
        <v>144</v>
      </c>
      <c r="B455" s="61">
        <v>4.2279099999999996</v>
      </c>
      <c r="C455" s="61">
        <v>4.2279099999999996</v>
      </c>
      <c r="D455" s="61">
        <v>1.993E-2</v>
      </c>
      <c r="E455" s="61">
        <v>1.993E-2</v>
      </c>
      <c r="F455" s="61">
        <v>0</v>
      </c>
      <c r="G455" s="61">
        <v>0</v>
      </c>
      <c r="H455" s="61">
        <v>4.2079800000000001</v>
      </c>
      <c r="I455" s="61">
        <v>0</v>
      </c>
      <c r="J455" s="61">
        <f t="shared" si="48"/>
        <v>0</v>
      </c>
      <c r="K455" s="61">
        <v>1.993E-2</v>
      </c>
      <c r="L455" s="62">
        <v>0</v>
      </c>
    </row>
    <row r="456" spans="1:12" s="58" customFormat="1" ht="30" customHeight="1">
      <c r="A456" s="42" t="s">
        <v>543</v>
      </c>
      <c r="B456" s="61">
        <v>3.6686899999999998</v>
      </c>
      <c r="C456" s="61">
        <v>3.6686899999999998</v>
      </c>
      <c r="D456" s="61">
        <v>0.64776999999999996</v>
      </c>
      <c r="E456" s="61">
        <v>0.10508000000000001</v>
      </c>
      <c r="F456" s="61">
        <v>0.94979000000000002</v>
      </c>
      <c r="G456" s="61">
        <v>8.5999999999999993E-2</v>
      </c>
      <c r="H456" s="61">
        <v>2.0711300000000001</v>
      </c>
      <c r="I456" s="61">
        <v>0</v>
      </c>
      <c r="J456" s="61">
        <f t="shared" si="48"/>
        <v>-4.4408920985006262E-16</v>
      </c>
      <c r="K456" s="61">
        <v>1.3011600000000001</v>
      </c>
      <c r="L456" s="62">
        <v>0</v>
      </c>
    </row>
    <row r="457" spans="1:12" s="58" customFormat="1" ht="30" customHeight="1">
      <c r="A457" s="42" t="s">
        <v>544</v>
      </c>
      <c r="B457" s="61">
        <v>0.10165</v>
      </c>
      <c r="C457" s="61">
        <v>0.10165</v>
      </c>
      <c r="D457" s="61">
        <v>0.10165</v>
      </c>
      <c r="E457" s="61">
        <v>0.10165</v>
      </c>
      <c r="F457" s="61">
        <v>0</v>
      </c>
      <c r="G457" s="61">
        <v>0</v>
      </c>
      <c r="H457" s="61">
        <v>0</v>
      </c>
      <c r="I457" s="61">
        <v>0</v>
      </c>
      <c r="J457" s="61">
        <f t="shared" si="48"/>
        <v>0</v>
      </c>
      <c r="K457" s="61">
        <v>0.10165</v>
      </c>
      <c r="L457" s="62">
        <v>0</v>
      </c>
    </row>
    <row r="458" spans="1:12" s="58" customFormat="1" ht="30" customHeight="1">
      <c r="A458" s="42" t="s">
        <v>545</v>
      </c>
      <c r="B458" s="61">
        <v>3.2473700000000001</v>
      </c>
      <c r="C458" s="61">
        <v>3.2473700000000001</v>
      </c>
      <c r="D458" s="61">
        <v>0.51656999999999997</v>
      </c>
      <c r="E458" s="61">
        <v>4.9299999999999997E-2</v>
      </c>
      <c r="F458" s="61">
        <v>1.4252100000000001</v>
      </c>
      <c r="G458" s="61">
        <v>0.316</v>
      </c>
      <c r="H458" s="61">
        <v>1.30559</v>
      </c>
      <c r="I458" s="61">
        <v>0</v>
      </c>
      <c r="J458" s="61">
        <f t="shared" si="48"/>
        <v>2.2204460492503131E-16</v>
      </c>
      <c r="K458" s="61">
        <v>1.9417800000000001</v>
      </c>
      <c r="L458" s="62">
        <v>0</v>
      </c>
    </row>
    <row r="459" spans="1:12" s="58" customFormat="1" ht="30" customHeight="1">
      <c r="A459" s="42" t="s">
        <v>145</v>
      </c>
      <c r="B459" s="61">
        <v>2.0750000000000002</v>
      </c>
      <c r="C459" s="61">
        <v>2.0750000000000002</v>
      </c>
      <c r="D459" s="61">
        <v>0.72499999999999998</v>
      </c>
      <c r="E459" s="61">
        <v>3.3000000000000002E-2</v>
      </c>
      <c r="F459" s="61">
        <v>0.218</v>
      </c>
      <c r="G459" s="61">
        <v>1E-3</v>
      </c>
      <c r="H459" s="61">
        <v>1.1319999999999999</v>
      </c>
      <c r="I459" s="61">
        <v>0</v>
      </c>
      <c r="J459" s="61">
        <f>B459-D459-F459-H459-I459</f>
        <v>2.2204460492503131E-16</v>
      </c>
      <c r="K459" s="61">
        <v>0</v>
      </c>
      <c r="L459" s="62">
        <v>0</v>
      </c>
    </row>
    <row r="460" spans="1:12" s="58" customFormat="1" ht="30" customHeight="1">
      <c r="A460" s="42" t="s">
        <v>546</v>
      </c>
      <c r="B460" s="61">
        <v>4.6130000000000004</v>
      </c>
      <c r="C460" s="61">
        <v>4.6130000000000004</v>
      </c>
      <c r="D460" s="61">
        <v>0</v>
      </c>
      <c r="E460" s="61">
        <v>0</v>
      </c>
      <c r="F460" s="61">
        <v>3.1930000000000001</v>
      </c>
      <c r="G460" s="61">
        <v>1.3160000000000001</v>
      </c>
      <c r="H460" s="61">
        <v>1.42</v>
      </c>
      <c r="I460" s="61">
        <v>0</v>
      </c>
      <c r="J460" s="61">
        <f>B460-D460-F460-H460-I460</f>
        <v>4.4408920985006262E-16</v>
      </c>
      <c r="K460" s="61">
        <v>0.90600000000000003</v>
      </c>
      <c r="L460" s="62">
        <v>0</v>
      </c>
    </row>
    <row r="461" spans="1:12" s="58" customFormat="1" ht="30" customHeight="1">
      <c r="A461" s="42" t="s">
        <v>547</v>
      </c>
      <c r="B461" s="61">
        <v>1.81</v>
      </c>
      <c r="C461" s="61">
        <v>1.81</v>
      </c>
      <c r="D461" s="61">
        <v>0.17055000000000001</v>
      </c>
      <c r="E461" s="61">
        <v>8.5000000000000006E-2</v>
      </c>
      <c r="F461" s="61">
        <v>0.18978999999999999</v>
      </c>
      <c r="G461" s="61">
        <v>1.6E-2</v>
      </c>
      <c r="H461" s="61">
        <v>1.4496599999999999</v>
      </c>
      <c r="I461" s="61">
        <v>0</v>
      </c>
      <c r="J461" s="61">
        <f t="shared" si="48"/>
        <v>2.2204460492503131E-16</v>
      </c>
      <c r="K461" s="61">
        <v>0.36</v>
      </c>
      <c r="L461" s="62">
        <v>0</v>
      </c>
    </row>
    <row r="462" spans="1:12" s="58" customFormat="1" ht="30" customHeight="1">
      <c r="A462" s="42" t="s">
        <v>548</v>
      </c>
      <c r="B462" s="61">
        <v>1.0073399999999999</v>
      </c>
      <c r="C462" s="61">
        <v>1.0073399999999999</v>
      </c>
      <c r="D462" s="61">
        <v>0</v>
      </c>
      <c r="E462" s="61">
        <v>0</v>
      </c>
      <c r="F462" s="61">
        <v>1.0073399999999999</v>
      </c>
      <c r="G462" s="61">
        <v>5.8999999999999997E-2</v>
      </c>
      <c r="H462" s="61">
        <v>0</v>
      </c>
      <c r="I462" s="61">
        <v>0</v>
      </c>
      <c r="J462" s="61">
        <f t="shared" si="48"/>
        <v>0</v>
      </c>
      <c r="K462" s="61">
        <v>1.0073399999999999</v>
      </c>
      <c r="L462" s="62">
        <v>0</v>
      </c>
    </row>
    <row r="463" spans="1:12" s="58" customFormat="1" ht="30" customHeight="1">
      <c r="A463" s="42" t="s">
        <v>549</v>
      </c>
      <c r="B463" s="61">
        <v>1.0449999999999999</v>
      </c>
      <c r="C463" s="61">
        <v>1.0449999999999999</v>
      </c>
      <c r="D463" s="61">
        <v>0.29899999999999999</v>
      </c>
      <c r="E463" s="61">
        <v>3.1E-2</v>
      </c>
      <c r="F463" s="61">
        <v>0.60499999999999998</v>
      </c>
      <c r="G463" s="61">
        <v>0.109</v>
      </c>
      <c r="H463" s="61">
        <v>0.14099999999999999</v>
      </c>
      <c r="I463" s="61">
        <v>0</v>
      </c>
      <c r="J463" s="61">
        <f>B463-D463-F463-H463-I463</f>
        <v>2.7755575615628914E-17</v>
      </c>
      <c r="K463" s="61">
        <v>0.32800000000000001</v>
      </c>
      <c r="L463" s="62">
        <v>0</v>
      </c>
    </row>
    <row r="464" spans="1:12" s="58" customFormat="1" ht="30" customHeight="1">
      <c r="A464" s="42" t="s">
        <v>146</v>
      </c>
      <c r="B464" s="70">
        <v>18.466000000000001</v>
      </c>
      <c r="C464" s="70">
        <v>18.466000000000001</v>
      </c>
      <c r="D464" s="70">
        <v>8.5749999999999993</v>
      </c>
      <c r="E464" s="70">
        <v>0.26630000000000004</v>
      </c>
      <c r="F464" s="70">
        <v>2.9550000000000001</v>
      </c>
      <c r="G464" s="70">
        <v>9.6129999999999993E-2</v>
      </c>
      <c r="H464" s="70">
        <v>6.9359999999999999</v>
      </c>
      <c r="I464" s="70">
        <v>0</v>
      </c>
      <c r="J464" s="61">
        <f>B464-D464-F464-H464-I464</f>
        <v>1.7763568394002505E-15</v>
      </c>
      <c r="K464" s="61">
        <v>11.53</v>
      </c>
      <c r="L464" s="62">
        <v>0</v>
      </c>
    </row>
    <row r="465" spans="1:12" s="58" customFormat="1" ht="30" customHeight="1">
      <c r="A465" s="42" t="s">
        <v>550</v>
      </c>
      <c r="B465" s="70">
        <v>3.5459999999999998</v>
      </c>
      <c r="C465" s="70">
        <v>3.5459999999999998</v>
      </c>
      <c r="D465" s="70">
        <v>1.4970000000000001</v>
      </c>
      <c r="E465" s="70">
        <v>0.107</v>
      </c>
      <c r="F465" s="70">
        <v>1.3460000000000001</v>
      </c>
      <c r="G465" s="70">
        <v>4.2999999999999997E-2</v>
      </c>
      <c r="H465" s="70">
        <v>0.70299999999999996</v>
      </c>
      <c r="I465" s="70">
        <v>0</v>
      </c>
      <c r="J465" s="61">
        <f t="shared" ref="J465:J488" si="49">B465-D465-F465-H465-I465</f>
        <v>-5.5511151231257827E-16</v>
      </c>
      <c r="K465" s="61">
        <v>2.843</v>
      </c>
      <c r="L465" s="62">
        <v>0</v>
      </c>
    </row>
    <row r="466" spans="1:12" s="58" customFormat="1" ht="30" customHeight="1">
      <c r="A466" s="42" t="s">
        <v>551</v>
      </c>
      <c r="B466" s="70">
        <v>0.247</v>
      </c>
      <c r="C466" s="70">
        <v>0.247</v>
      </c>
      <c r="D466" s="70">
        <v>3.5000000000000003E-2</v>
      </c>
      <c r="E466" s="70">
        <v>1E-3</v>
      </c>
      <c r="F466" s="70">
        <v>7.3999999999999996E-2</v>
      </c>
      <c r="G466" s="70">
        <v>7.0000000000000001E-3</v>
      </c>
      <c r="H466" s="70">
        <v>0.13800000000000001</v>
      </c>
      <c r="I466" s="70">
        <v>0</v>
      </c>
      <c r="J466" s="61">
        <f t="shared" si="49"/>
        <v>0</v>
      </c>
      <c r="K466" s="61">
        <v>0.109</v>
      </c>
      <c r="L466" s="62">
        <v>0</v>
      </c>
    </row>
    <row r="467" spans="1:12" s="58" customFormat="1" ht="30" customHeight="1">
      <c r="A467" s="42" t="s">
        <v>552</v>
      </c>
      <c r="B467" s="70">
        <v>1.7430000000000001</v>
      </c>
      <c r="C467" s="70">
        <v>1.7430000000000001</v>
      </c>
      <c r="D467" s="70">
        <v>1.631</v>
      </c>
      <c r="E467" s="70">
        <v>0.19570000000000001</v>
      </c>
      <c r="F467" s="70">
        <v>0</v>
      </c>
      <c r="G467" s="70">
        <v>0</v>
      </c>
      <c r="H467" s="70">
        <v>0.112</v>
      </c>
      <c r="I467" s="70">
        <v>0</v>
      </c>
      <c r="J467" s="61">
        <f t="shared" si="49"/>
        <v>9.7144514654701197E-17</v>
      </c>
      <c r="K467" s="61">
        <v>1.631</v>
      </c>
      <c r="L467" s="62">
        <v>0</v>
      </c>
    </row>
    <row r="468" spans="1:12" s="58" customFormat="1" ht="30" customHeight="1">
      <c r="A468" s="42" t="s">
        <v>553</v>
      </c>
      <c r="B468" s="70">
        <v>0.37</v>
      </c>
      <c r="C468" s="70">
        <v>0.37</v>
      </c>
      <c r="D468" s="70">
        <v>0</v>
      </c>
      <c r="E468" s="70">
        <v>0</v>
      </c>
      <c r="F468" s="70">
        <v>0</v>
      </c>
      <c r="G468" s="70">
        <v>0</v>
      </c>
      <c r="H468" s="70">
        <v>0.37</v>
      </c>
      <c r="I468" s="70">
        <v>0</v>
      </c>
      <c r="J468" s="61">
        <f t="shared" si="49"/>
        <v>0</v>
      </c>
      <c r="K468" s="61">
        <v>0</v>
      </c>
      <c r="L468" s="62">
        <v>0</v>
      </c>
    </row>
    <row r="469" spans="1:12" s="58" customFormat="1" ht="30" customHeight="1">
      <c r="A469" s="42" t="s">
        <v>554</v>
      </c>
      <c r="B469" s="70">
        <v>0.64100000000000001</v>
      </c>
      <c r="C469" s="70">
        <v>0.64100000000000001</v>
      </c>
      <c r="D469" s="70">
        <v>0</v>
      </c>
      <c r="E469" s="70">
        <v>0</v>
      </c>
      <c r="F469" s="70">
        <v>0</v>
      </c>
      <c r="G469" s="70">
        <v>0</v>
      </c>
      <c r="H469" s="70">
        <v>0.64100000000000001</v>
      </c>
      <c r="I469" s="70">
        <v>0</v>
      </c>
      <c r="J469" s="61">
        <f t="shared" si="49"/>
        <v>0</v>
      </c>
      <c r="K469" s="61">
        <v>0</v>
      </c>
      <c r="L469" s="62">
        <v>0</v>
      </c>
    </row>
    <row r="470" spans="1:12" s="58" customFormat="1" ht="30" customHeight="1">
      <c r="A470" s="42" t="s">
        <v>147</v>
      </c>
      <c r="B470" s="70">
        <v>15.074999999999999</v>
      </c>
      <c r="C470" s="70">
        <v>13.651</v>
      </c>
      <c r="D470" s="70">
        <v>0.57999999999999996</v>
      </c>
      <c r="E470" s="70">
        <v>0.57999999999999996</v>
      </c>
      <c r="F470" s="70">
        <v>5.5579999999999998</v>
      </c>
      <c r="G470" s="70">
        <v>4.6230000000000002</v>
      </c>
      <c r="H470" s="70">
        <v>7.5129999999999999</v>
      </c>
      <c r="I470" s="70">
        <v>0</v>
      </c>
      <c r="J470" s="61">
        <f t="shared" si="49"/>
        <v>1.4239999999999995</v>
      </c>
      <c r="K470" s="61">
        <v>4.1689999999999996</v>
      </c>
      <c r="L470" s="62">
        <v>0</v>
      </c>
    </row>
    <row r="471" spans="1:12" s="58" customFormat="1" ht="30" customHeight="1">
      <c r="A471" s="42" t="s">
        <v>555</v>
      </c>
      <c r="B471" s="70">
        <v>0.83099999999999996</v>
      </c>
      <c r="C471" s="70">
        <v>0.83099999999999996</v>
      </c>
      <c r="D471" s="70">
        <v>0</v>
      </c>
      <c r="E471" s="70">
        <v>0</v>
      </c>
      <c r="F471" s="70">
        <v>0.114</v>
      </c>
      <c r="G471" s="70">
        <v>1E-3</v>
      </c>
      <c r="H471" s="70">
        <v>0.71699999999999997</v>
      </c>
      <c r="I471" s="70">
        <v>0</v>
      </c>
      <c r="J471" s="61">
        <f t="shared" si="49"/>
        <v>0</v>
      </c>
      <c r="K471" s="61">
        <v>0.114</v>
      </c>
      <c r="L471" s="62">
        <v>0</v>
      </c>
    </row>
    <row r="472" spans="1:12" s="58" customFormat="1" ht="30" customHeight="1">
      <c r="A472" s="42" t="s">
        <v>148</v>
      </c>
      <c r="B472" s="70">
        <v>0.34300000000000003</v>
      </c>
      <c r="C472" s="70">
        <v>0.34300000000000003</v>
      </c>
      <c r="D472" s="70">
        <v>0.13700000000000001</v>
      </c>
      <c r="E472" s="70">
        <v>1.12E-2</v>
      </c>
      <c r="F472" s="70">
        <v>0.11899999999999999</v>
      </c>
      <c r="G472" s="70">
        <v>0.11899999999999999</v>
      </c>
      <c r="H472" s="70">
        <v>8.6999999999999994E-2</v>
      </c>
      <c r="I472" s="70">
        <v>0</v>
      </c>
      <c r="J472" s="61">
        <f t="shared" si="49"/>
        <v>2.7755575615628914E-17</v>
      </c>
      <c r="K472" s="61">
        <v>0.25600000000000001</v>
      </c>
      <c r="L472" s="62">
        <v>0</v>
      </c>
    </row>
    <row r="473" spans="1:12" s="58" customFormat="1" ht="30" customHeight="1">
      <c r="A473" s="42" t="s">
        <v>150</v>
      </c>
      <c r="B473" s="70">
        <v>2.3109999999999999</v>
      </c>
      <c r="C473" s="70">
        <v>2.3109999999999999</v>
      </c>
      <c r="D473" s="70">
        <v>0</v>
      </c>
      <c r="E473" s="70">
        <v>0</v>
      </c>
      <c r="F473" s="70">
        <v>1.5029999999999999</v>
      </c>
      <c r="G473" s="70">
        <v>1.9E-2</v>
      </c>
      <c r="H473" s="70">
        <v>0.80800000000000005</v>
      </c>
      <c r="I473" s="70">
        <v>0</v>
      </c>
      <c r="J473" s="61">
        <f t="shared" si="49"/>
        <v>0</v>
      </c>
      <c r="K473" s="61">
        <v>0</v>
      </c>
      <c r="L473" s="62">
        <v>0</v>
      </c>
    </row>
    <row r="474" spans="1:12" s="58" customFormat="1" ht="30" customHeight="1">
      <c r="A474" s="42" t="s">
        <v>556</v>
      </c>
      <c r="B474" s="70">
        <v>0.85599999999999998</v>
      </c>
      <c r="C474" s="70">
        <v>0.85599999999999998</v>
      </c>
      <c r="D474" s="70">
        <v>0.223</v>
      </c>
      <c r="E474" s="70">
        <v>1E-3</v>
      </c>
      <c r="F474" s="70">
        <v>6.9000000000000006E-2</v>
      </c>
      <c r="G474" s="70">
        <v>2E-3</v>
      </c>
      <c r="H474" s="70">
        <v>0.56399999999999995</v>
      </c>
      <c r="I474" s="70">
        <v>0</v>
      </c>
      <c r="J474" s="61">
        <f t="shared" si="49"/>
        <v>1.1102230246251565E-16</v>
      </c>
      <c r="K474" s="61">
        <v>0.29199999999999998</v>
      </c>
      <c r="L474" s="62">
        <v>0</v>
      </c>
    </row>
    <row r="475" spans="1:12" s="58" customFormat="1" ht="30" customHeight="1">
      <c r="A475" s="42" t="s">
        <v>557</v>
      </c>
      <c r="B475" s="70">
        <v>0.28000000000000003</v>
      </c>
      <c r="C475" s="70">
        <v>0.28000000000000003</v>
      </c>
      <c r="D475" s="70">
        <v>0</v>
      </c>
      <c r="E475" s="70">
        <v>0</v>
      </c>
      <c r="F475" s="70">
        <v>0</v>
      </c>
      <c r="G475" s="70">
        <v>0</v>
      </c>
      <c r="H475" s="70">
        <v>0.28000000000000003</v>
      </c>
      <c r="I475" s="70">
        <v>0</v>
      </c>
      <c r="J475" s="61">
        <f t="shared" si="49"/>
        <v>0</v>
      </c>
      <c r="K475" s="61">
        <v>0</v>
      </c>
      <c r="L475" s="62">
        <v>0</v>
      </c>
    </row>
    <row r="476" spans="1:12" s="58" customFormat="1" ht="30" customHeight="1">
      <c r="A476" s="42" t="s">
        <v>558</v>
      </c>
      <c r="B476" s="70">
        <v>3.766</v>
      </c>
      <c r="C476" s="70">
        <v>3.766</v>
      </c>
      <c r="D476" s="70">
        <v>0.26300000000000001</v>
      </c>
      <c r="E476" s="70">
        <v>0.26300000000000001</v>
      </c>
      <c r="F476" s="70">
        <v>1.4119999999999999</v>
      </c>
      <c r="G476" s="70">
        <v>1.25</v>
      </c>
      <c r="H476" s="70">
        <v>2.0910000000000002</v>
      </c>
      <c r="I476" s="70">
        <v>0</v>
      </c>
      <c r="J476" s="61">
        <f>B476-D476-F476-H476-I476</f>
        <v>0</v>
      </c>
      <c r="K476" s="61">
        <v>1.675</v>
      </c>
      <c r="L476" s="62">
        <v>19</v>
      </c>
    </row>
    <row r="477" spans="1:12" s="58" customFormat="1" ht="30" customHeight="1">
      <c r="A477" s="42" t="s">
        <v>151</v>
      </c>
      <c r="B477" s="70">
        <v>1.74</v>
      </c>
      <c r="C477" s="70">
        <v>1.74</v>
      </c>
      <c r="D477" s="70">
        <v>0</v>
      </c>
      <c r="E477" s="70">
        <v>0</v>
      </c>
      <c r="F477" s="70">
        <v>0</v>
      </c>
      <c r="G477" s="70">
        <v>0</v>
      </c>
      <c r="H477" s="70">
        <v>1.74</v>
      </c>
      <c r="I477" s="70">
        <v>0</v>
      </c>
      <c r="J477" s="61">
        <f t="shared" si="49"/>
        <v>0</v>
      </c>
      <c r="K477" s="61">
        <v>0</v>
      </c>
      <c r="L477" s="62">
        <v>0</v>
      </c>
    </row>
    <row r="478" spans="1:12" s="58" customFormat="1" ht="30" customHeight="1">
      <c r="A478" s="42" t="s">
        <v>559</v>
      </c>
      <c r="B478" s="70">
        <v>0.14499999999999999</v>
      </c>
      <c r="C478" s="70">
        <v>0.14499999999999999</v>
      </c>
      <c r="D478" s="70">
        <v>0</v>
      </c>
      <c r="E478" s="70">
        <v>0</v>
      </c>
      <c r="F478" s="70">
        <v>0</v>
      </c>
      <c r="G478" s="70">
        <v>0</v>
      </c>
      <c r="H478" s="70">
        <v>0.14499999999999999</v>
      </c>
      <c r="I478" s="70">
        <v>0</v>
      </c>
      <c r="J478" s="61">
        <f>B478-D478-F478-H478-I478</f>
        <v>0</v>
      </c>
      <c r="K478" s="61">
        <v>0</v>
      </c>
      <c r="L478" s="62">
        <v>0</v>
      </c>
    </row>
    <row r="479" spans="1:12" s="58" customFormat="1" ht="30" customHeight="1">
      <c r="A479" s="42" t="s">
        <v>152</v>
      </c>
      <c r="B479" s="70">
        <v>0.79</v>
      </c>
      <c r="C479" s="70">
        <v>0.79</v>
      </c>
      <c r="D479" s="70">
        <v>0.09</v>
      </c>
      <c r="E479" s="70">
        <v>0.01</v>
      </c>
      <c r="F479" s="70">
        <v>0.441</v>
      </c>
      <c r="G479" s="70">
        <v>2.5000000000000001E-2</v>
      </c>
      <c r="H479" s="70">
        <v>0.25900000000000001</v>
      </c>
      <c r="I479" s="70">
        <v>0</v>
      </c>
      <c r="J479" s="61">
        <f t="shared" si="49"/>
        <v>5.5511151231257827E-17</v>
      </c>
      <c r="K479" s="61">
        <v>0.53100000000000003</v>
      </c>
      <c r="L479" s="62">
        <v>0</v>
      </c>
    </row>
    <row r="480" spans="1:12" s="58" customFormat="1" ht="30" customHeight="1">
      <c r="A480" s="42" t="s">
        <v>560</v>
      </c>
      <c r="B480" s="70">
        <v>7.6280000000000001</v>
      </c>
      <c r="C480" s="70">
        <v>7.6280000000000001</v>
      </c>
      <c r="D480" s="70">
        <v>0.30499999999999999</v>
      </c>
      <c r="E480" s="70">
        <v>0.14499999999999999</v>
      </c>
      <c r="F480" s="70">
        <v>2.782</v>
      </c>
      <c r="G480" s="70">
        <v>0.372</v>
      </c>
      <c r="H480" s="70">
        <v>4.5410000000000004</v>
      </c>
      <c r="I480" s="70">
        <v>0</v>
      </c>
      <c r="J480" s="61">
        <f t="shared" si="49"/>
        <v>0</v>
      </c>
      <c r="K480" s="61">
        <v>3.0870000000000002</v>
      </c>
      <c r="L480" s="62">
        <v>0</v>
      </c>
    </row>
    <row r="481" spans="1:12" s="58" customFormat="1" ht="30" customHeight="1">
      <c r="A481" s="42" t="s">
        <v>561</v>
      </c>
      <c r="B481" s="70">
        <v>9.5000000000000001E-2</v>
      </c>
      <c r="C481" s="70">
        <v>9.5000000000000001E-2</v>
      </c>
      <c r="D481" s="70">
        <v>0</v>
      </c>
      <c r="E481" s="70">
        <v>0</v>
      </c>
      <c r="F481" s="70">
        <v>0</v>
      </c>
      <c r="G481" s="70">
        <v>0</v>
      </c>
      <c r="H481" s="70">
        <v>9.5000000000000001E-2</v>
      </c>
      <c r="I481" s="70">
        <v>0</v>
      </c>
      <c r="J481" s="61">
        <f t="shared" si="49"/>
        <v>0</v>
      </c>
      <c r="K481" s="61">
        <v>0</v>
      </c>
      <c r="L481" s="62">
        <v>0</v>
      </c>
    </row>
    <row r="482" spans="1:12" s="58" customFormat="1" ht="30" customHeight="1">
      <c r="A482" s="42" t="s">
        <v>562</v>
      </c>
      <c r="B482" s="70">
        <v>3.351</v>
      </c>
      <c r="C482" s="70">
        <v>3.351</v>
      </c>
      <c r="D482" s="70">
        <v>1.1519999999999999</v>
      </c>
      <c r="E482" s="70">
        <v>0.44500000000000001</v>
      </c>
      <c r="F482" s="70">
        <v>0.155</v>
      </c>
      <c r="G482" s="70">
        <v>3.0000000000000001E-3</v>
      </c>
      <c r="H482" s="70">
        <v>2.044</v>
      </c>
      <c r="I482" s="70">
        <v>0</v>
      </c>
      <c r="J482" s="61">
        <f t="shared" si="49"/>
        <v>0</v>
      </c>
      <c r="K482" s="61">
        <v>1.3069999999999999</v>
      </c>
      <c r="L482" s="62">
        <v>0</v>
      </c>
    </row>
    <row r="483" spans="1:12" s="58" customFormat="1" ht="30" customHeight="1">
      <c r="A483" s="42" t="s">
        <v>153</v>
      </c>
      <c r="B483" s="70">
        <v>15.824530000000001</v>
      </c>
      <c r="C483" s="70">
        <v>15.824579999999999</v>
      </c>
      <c r="D483" s="70">
        <v>4.1000000000000002E-2</v>
      </c>
      <c r="E483" s="70">
        <v>8.9999999999999993E-3</v>
      </c>
      <c r="F483" s="70">
        <v>7.5418199999999995</v>
      </c>
      <c r="G483" s="70">
        <v>3.4494400000000001</v>
      </c>
      <c r="H483" s="70">
        <v>8.2417599999999975</v>
      </c>
      <c r="I483" s="70">
        <v>0</v>
      </c>
      <c r="J483" s="61">
        <f t="shared" si="49"/>
        <v>-4.9999999996330757E-5</v>
      </c>
      <c r="K483" s="61">
        <v>3.6898200000000001</v>
      </c>
      <c r="L483" s="62">
        <v>2</v>
      </c>
    </row>
    <row r="484" spans="1:12" s="58" customFormat="1" ht="30" customHeight="1">
      <c r="A484" s="42" t="s">
        <v>563</v>
      </c>
      <c r="B484" s="70">
        <v>0.39500000000000002</v>
      </c>
      <c r="C484" s="70">
        <v>0.39500000000000002</v>
      </c>
      <c r="D484" s="70">
        <v>0.39500000000000002</v>
      </c>
      <c r="E484" s="70">
        <v>0.16300000000000001</v>
      </c>
      <c r="F484" s="70">
        <v>0</v>
      </c>
      <c r="G484" s="70">
        <v>0</v>
      </c>
      <c r="H484" s="70">
        <v>0</v>
      </c>
      <c r="I484" s="70">
        <v>0</v>
      </c>
      <c r="J484" s="61">
        <f t="shared" si="49"/>
        <v>0</v>
      </c>
      <c r="K484" s="61">
        <v>0</v>
      </c>
      <c r="L484" s="62">
        <v>0</v>
      </c>
    </row>
    <row r="485" spans="1:12" s="58" customFormat="1" ht="30" customHeight="1">
      <c r="A485" s="42" t="s">
        <v>564</v>
      </c>
      <c r="B485" s="70">
        <v>1.7210000000000001</v>
      </c>
      <c r="C485" s="70">
        <v>1.7210000000000001</v>
      </c>
      <c r="D485" s="70">
        <v>0.01</v>
      </c>
      <c r="E485" s="70">
        <v>1E-3</v>
      </c>
      <c r="F485" s="70">
        <v>0.112</v>
      </c>
      <c r="G485" s="70">
        <v>2E-3</v>
      </c>
      <c r="H485" s="70">
        <v>1.599</v>
      </c>
      <c r="I485" s="70">
        <v>0</v>
      </c>
      <c r="J485" s="61">
        <f t="shared" si="49"/>
        <v>0</v>
      </c>
      <c r="K485" s="61">
        <v>0</v>
      </c>
      <c r="L485" s="62">
        <v>0</v>
      </c>
    </row>
    <row r="486" spans="1:12" s="58" customFormat="1" ht="30" customHeight="1">
      <c r="A486" s="42" t="s">
        <v>565</v>
      </c>
      <c r="B486" s="70">
        <v>0.74399999999999999</v>
      </c>
      <c r="C486" s="70">
        <v>0.74399999999999999</v>
      </c>
      <c r="D486" s="70">
        <v>0</v>
      </c>
      <c r="E486" s="70">
        <v>0</v>
      </c>
      <c r="F486" s="70">
        <v>0</v>
      </c>
      <c r="G486" s="70">
        <v>0</v>
      </c>
      <c r="H486" s="70">
        <v>0</v>
      </c>
      <c r="I486" s="70">
        <v>0.74399999999999999</v>
      </c>
      <c r="J486" s="61">
        <f t="shared" si="49"/>
        <v>0</v>
      </c>
      <c r="K486" s="61">
        <v>0</v>
      </c>
      <c r="L486" s="62">
        <v>0</v>
      </c>
    </row>
    <row r="487" spans="1:12" s="58" customFormat="1" ht="30" customHeight="1">
      <c r="A487" s="42" t="s">
        <v>566</v>
      </c>
      <c r="B487" s="70">
        <v>0.69499999999999995</v>
      </c>
      <c r="C487" s="70">
        <v>0.69499999999999995</v>
      </c>
      <c r="D487" s="70">
        <v>0.61899999999999999</v>
      </c>
      <c r="E487" s="70">
        <v>0.50741999999999998</v>
      </c>
      <c r="F487" s="70">
        <v>0</v>
      </c>
      <c r="G487" s="70">
        <v>0</v>
      </c>
      <c r="H487" s="70">
        <v>7.5999999999999998E-2</v>
      </c>
      <c r="I487" s="70">
        <v>0</v>
      </c>
      <c r="J487" s="61">
        <f t="shared" si="49"/>
        <v>-4.163336342344337E-17</v>
      </c>
      <c r="K487" s="61">
        <v>0</v>
      </c>
      <c r="L487" s="62">
        <v>0</v>
      </c>
    </row>
    <row r="488" spans="1:12" s="58" customFormat="1" ht="30" customHeight="1">
      <c r="A488" s="42" t="s">
        <v>567</v>
      </c>
      <c r="B488" s="70">
        <v>1.0589999999999999</v>
      </c>
      <c r="C488" s="70">
        <v>1.0589999999999999</v>
      </c>
      <c r="D488" s="70">
        <v>0.60799999999999998</v>
      </c>
      <c r="E488" s="70">
        <v>0.42899999999999999</v>
      </c>
      <c r="F488" s="70">
        <v>0.13500000000000001</v>
      </c>
      <c r="G488" s="70">
        <v>4.0000000000000001E-3</v>
      </c>
      <c r="H488" s="70">
        <v>0.316</v>
      </c>
      <c r="I488" s="70">
        <v>0</v>
      </c>
      <c r="J488" s="61">
        <f t="shared" si="49"/>
        <v>-5.5511151231257827E-17</v>
      </c>
      <c r="K488" s="61">
        <v>0</v>
      </c>
      <c r="L488" s="62">
        <v>0</v>
      </c>
    </row>
    <row r="489" spans="1:12" s="58" customFormat="1" ht="30" customHeight="1">
      <c r="A489" s="42" t="s">
        <v>568</v>
      </c>
      <c r="B489" s="61">
        <v>1.1200000000000001</v>
      </c>
      <c r="C489" s="61">
        <v>1.1200000000000001</v>
      </c>
      <c r="D489" s="61">
        <v>1.0289999999999999</v>
      </c>
      <c r="E489" s="61">
        <v>4.4999999999999998E-2</v>
      </c>
      <c r="F489" s="61">
        <v>5.8000000000000003E-2</v>
      </c>
      <c r="G489" s="61">
        <v>5.8000000000000003E-2</v>
      </c>
      <c r="H489" s="61">
        <v>3.3000000000000002E-2</v>
      </c>
      <c r="I489" s="61">
        <v>0</v>
      </c>
      <c r="J489" s="61">
        <v>0</v>
      </c>
      <c r="K489" s="61">
        <v>1.087</v>
      </c>
      <c r="L489" s="62">
        <v>0</v>
      </c>
    </row>
    <row r="490" spans="1:12" s="58" customFormat="1" ht="30" customHeight="1">
      <c r="A490" s="42" t="s">
        <v>155</v>
      </c>
      <c r="B490" s="61">
        <v>45.563000000000002</v>
      </c>
      <c r="C490" s="61">
        <v>43.537999999999997</v>
      </c>
      <c r="D490" s="61">
        <v>15.044</v>
      </c>
      <c r="E490" s="61">
        <v>2.83</v>
      </c>
      <c r="F490" s="61">
        <v>6.6989999999999998</v>
      </c>
      <c r="G490" s="61">
        <v>1.2070000000000001</v>
      </c>
      <c r="H490" s="61">
        <v>8.4670000000000005</v>
      </c>
      <c r="I490" s="61">
        <v>13.327999999999999</v>
      </c>
      <c r="J490" s="61">
        <v>2.0250000000000004</v>
      </c>
      <c r="K490" s="61">
        <v>21.742999999999999</v>
      </c>
      <c r="L490" s="62">
        <v>0</v>
      </c>
    </row>
    <row r="491" spans="1:12" s="58" customFormat="1" ht="30" customHeight="1">
      <c r="A491" s="42" t="s">
        <v>156</v>
      </c>
      <c r="B491" s="61">
        <v>71.734999999999999</v>
      </c>
      <c r="C491" s="61">
        <v>71.734999999999999</v>
      </c>
      <c r="D491" s="61">
        <v>4.2380000000000004</v>
      </c>
      <c r="E491" s="61">
        <v>3.1379999999999999</v>
      </c>
      <c r="F491" s="61">
        <v>9.2409999999999997</v>
      </c>
      <c r="G491" s="61">
        <v>6.1989999999999998</v>
      </c>
      <c r="H491" s="61">
        <v>14.032</v>
      </c>
      <c r="I491" s="61">
        <v>44.223999999999997</v>
      </c>
      <c r="J491" s="61">
        <v>0</v>
      </c>
      <c r="K491" s="61">
        <v>13.478999999999999</v>
      </c>
      <c r="L491" s="62">
        <v>0</v>
      </c>
    </row>
    <row r="492" spans="1:12" s="58" customFormat="1" ht="30" customHeight="1">
      <c r="A492" s="42" t="s">
        <v>157</v>
      </c>
      <c r="B492" s="61">
        <v>1.3815999999999999</v>
      </c>
      <c r="C492" s="61">
        <v>1.3815999999999999</v>
      </c>
      <c r="D492" s="61">
        <v>0.59160000000000001</v>
      </c>
      <c r="E492" s="61">
        <v>0.106</v>
      </c>
      <c r="F492" s="61">
        <v>0.33500000000000002</v>
      </c>
      <c r="G492" s="61">
        <v>1.4999999999999999E-2</v>
      </c>
      <c r="H492" s="61">
        <v>0.45500000000000002</v>
      </c>
      <c r="I492" s="61">
        <v>0</v>
      </c>
      <c r="J492" s="61">
        <v>-1.1102230246251565E-16</v>
      </c>
      <c r="K492" s="61">
        <v>0.92700000000000005</v>
      </c>
      <c r="L492" s="62">
        <v>0</v>
      </c>
    </row>
    <row r="493" spans="1:12" s="58" customFormat="1" ht="30" customHeight="1">
      <c r="A493" s="42" t="s">
        <v>158</v>
      </c>
      <c r="B493" s="61">
        <v>8.1110000000000007</v>
      </c>
      <c r="C493" s="61">
        <v>8.1110000000000007</v>
      </c>
      <c r="D493" s="61">
        <v>0.503</v>
      </c>
      <c r="E493" s="61">
        <v>0.503</v>
      </c>
      <c r="F493" s="61">
        <v>2.2959999999999998</v>
      </c>
      <c r="G493" s="61">
        <v>2.2959999999999998</v>
      </c>
      <c r="H493" s="61">
        <v>5.1929999999999996</v>
      </c>
      <c r="I493" s="61">
        <v>0.11899999999999999</v>
      </c>
      <c r="J493" s="61">
        <v>0</v>
      </c>
      <c r="K493" s="61">
        <v>2.79</v>
      </c>
      <c r="L493" s="62">
        <v>2</v>
      </c>
    </row>
    <row r="494" spans="1:12" s="58" customFormat="1" ht="30" customHeight="1">
      <c r="A494" s="42" t="s">
        <v>569</v>
      </c>
      <c r="B494" s="61">
        <v>2.41</v>
      </c>
      <c r="C494" s="61">
        <v>2.41</v>
      </c>
      <c r="D494" s="61">
        <v>0</v>
      </c>
      <c r="E494" s="61">
        <v>0</v>
      </c>
      <c r="F494" s="61">
        <v>0</v>
      </c>
      <c r="G494" s="61">
        <v>0</v>
      </c>
      <c r="H494" s="61">
        <v>2.41</v>
      </c>
      <c r="I494" s="61">
        <v>0</v>
      </c>
      <c r="J494" s="61">
        <v>0</v>
      </c>
      <c r="K494" s="61">
        <v>0</v>
      </c>
      <c r="L494" s="62">
        <v>0</v>
      </c>
    </row>
    <row r="495" spans="1:12" s="58" customFormat="1" ht="30" customHeight="1">
      <c r="A495" s="42" t="s">
        <v>570</v>
      </c>
      <c r="B495" s="61">
        <v>0.78700000000000003</v>
      </c>
      <c r="C495" s="61">
        <v>0.78700000000000003</v>
      </c>
      <c r="D495" s="61">
        <v>0.60299999999999998</v>
      </c>
      <c r="E495" s="61">
        <v>4.7E-2</v>
      </c>
      <c r="F495" s="61">
        <v>0.184</v>
      </c>
      <c r="G495" s="61">
        <v>1.2999999999999999E-2</v>
      </c>
      <c r="H495" s="61">
        <v>0</v>
      </c>
      <c r="I495" s="61">
        <v>0</v>
      </c>
      <c r="J495" s="61">
        <v>5.5511151231257827E-17</v>
      </c>
      <c r="K495" s="61">
        <v>0.78700000000000003</v>
      </c>
      <c r="L495" s="62">
        <v>0</v>
      </c>
    </row>
    <row r="496" spans="1:12" s="58" customFormat="1" ht="30" customHeight="1">
      <c r="A496" s="42" t="s">
        <v>571</v>
      </c>
      <c r="B496" s="61">
        <v>0.623</v>
      </c>
      <c r="C496" s="61">
        <v>0.623</v>
      </c>
      <c r="D496" s="61">
        <v>0</v>
      </c>
      <c r="E496" s="61">
        <v>0</v>
      </c>
      <c r="F496" s="61">
        <v>0</v>
      </c>
      <c r="G496" s="61">
        <v>0</v>
      </c>
      <c r="H496" s="61">
        <v>0.623</v>
      </c>
      <c r="I496" s="61">
        <v>0</v>
      </c>
      <c r="J496" s="61">
        <v>0</v>
      </c>
      <c r="K496" s="61">
        <v>0</v>
      </c>
      <c r="L496" s="62">
        <v>0</v>
      </c>
    </row>
    <row r="497" spans="1:12" s="58" customFormat="1" ht="30" customHeight="1">
      <c r="A497" s="59" t="s">
        <v>572</v>
      </c>
      <c r="B497" s="68">
        <v>0.157</v>
      </c>
      <c r="C497" s="68">
        <v>0.157</v>
      </c>
      <c r="D497" s="68">
        <v>0.14499999999999999</v>
      </c>
      <c r="E497" s="68">
        <v>0</v>
      </c>
      <c r="F497" s="68">
        <v>0</v>
      </c>
      <c r="G497" s="68">
        <v>0</v>
      </c>
      <c r="H497" s="68">
        <v>1.2E-2</v>
      </c>
      <c r="I497" s="68">
        <v>0</v>
      </c>
      <c r="J497" s="68">
        <v>1.0408340855860843E-17</v>
      </c>
      <c r="K497" s="68">
        <v>0.14499999999999999</v>
      </c>
      <c r="L497" s="81">
        <v>0</v>
      </c>
    </row>
    <row r="498" spans="1:12" s="58" customFormat="1" ht="30" customHeight="1">
      <c r="A498" s="42" t="s">
        <v>573</v>
      </c>
      <c r="B498" s="61">
        <v>0.315</v>
      </c>
      <c r="C498" s="61">
        <v>0.315</v>
      </c>
      <c r="D498" s="61">
        <v>0.24299999999999999</v>
      </c>
      <c r="E498" s="61">
        <v>9.9000000000000005E-2</v>
      </c>
      <c r="F498" s="61">
        <v>7.1999999999999995E-2</v>
      </c>
      <c r="G498" s="61">
        <v>4.0000000000000001E-3</v>
      </c>
      <c r="H498" s="61">
        <v>0</v>
      </c>
      <c r="I498" s="61">
        <v>0</v>
      </c>
      <c r="J498" s="61">
        <v>1.3877787807814457E-17</v>
      </c>
      <c r="K498" s="61">
        <v>0.315</v>
      </c>
      <c r="L498" s="62">
        <v>0</v>
      </c>
    </row>
    <row r="499" spans="1:12" s="58" customFormat="1" ht="30" customHeight="1">
      <c r="A499" s="42" t="s">
        <v>574</v>
      </c>
      <c r="B499" s="61">
        <v>0.91200000000000003</v>
      </c>
      <c r="C499" s="61">
        <v>0.91200000000000003</v>
      </c>
      <c r="D499" s="61">
        <v>0</v>
      </c>
      <c r="E499" s="61">
        <v>0</v>
      </c>
      <c r="F499" s="61">
        <v>0</v>
      </c>
      <c r="G499" s="61">
        <v>0</v>
      </c>
      <c r="H499" s="61">
        <v>0.91200000000000003</v>
      </c>
      <c r="I499" s="61">
        <v>0</v>
      </c>
      <c r="J499" s="61">
        <v>0</v>
      </c>
      <c r="K499" s="61">
        <v>0</v>
      </c>
      <c r="L499" s="62">
        <v>0</v>
      </c>
    </row>
    <row r="500" spans="1:12" s="58" customFormat="1" ht="30" customHeight="1">
      <c r="A500" s="42" t="s">
        <v>575</v>
      </c>
      <c r="B500" s="61">
        <v>1.1559999999999999</v>
      </c>
      <c r="C500" s="61">
        <v>1.1559999999999999</v>
      </c>
      <c r="D500" s="61">
        <v>0.13700000000000001</v>
      </c>
      <c r="E500" s="61">
        <v>8.9999999999999993E-3</v>
      </c>
      <c r="F500" s="61">
        <v>0.59</v>
      </c>
      <c r="G500" s="61">
        <v>2.9000000000000001E-2</v>
      </c>
      <c r="H500" s="61">
        <v>0.42899999999999999</v>
      </c>
      <c r="I500" s="61">
        <v>0</v>
      </c>
      <c r="J500" s="61">
        <v>-5.5511151231257827E-17</v>
      </c>
      <c r="K500" s="61">
        <v>0.72699999999999998</v>
      </c>
      <c r="L500" s="62">
        <v>5</v>
      </c>
    </row>
    <row r="501" spans="1:12" s="58" customFormat="1" ht="30" customHeight="1">
      <c r="A501" s="42" t="s">
        <v>576</v>
      </c>
      <c r="B501" s="61">
        <v>0.75</v>
      </c>
      <c r="C501" s="61">
        <v>0.75</v>
      </c>
      <c r="D501" s="61">
        <v>0</v>
      </c>
      <c r="E501" s="61">
        <v>0</v>
      </c>
      <c r="F501" s="61">
        <v>0</v>
      </c>
      <c r="G501" s="61">
        <v>0</v>
      </c>
      <c r="H501" s="61">
        <v>0.75</v>
      </c>
      <c r="I501" s="61">
        <v>0</v>
      </c>
      <c r="J501" s="61">
        <v>0</v>
      </c>
      <c r="K501" s="61">
        <v>0</v>
      </c>
      <c r="L501" s="62">
        <v>0</v>
      </c>
    </row>
    <row r="502" spans="1:12" s="58" customFormat="1" ht="30" customHeight="1">
      <c r="A502" s="42" t="s">
        <v>159</v>
      </c>
      <c r="B502" s="61">
        <v>0.47699999999999998</v>
      </c>
      <c r="C502" s="61">
        <v>0.47699999999999998</v>
      </c>
      <c r="D502" s="61">
        <v>0</v>
      </c>
      <c r="E502" s="61">
        <v>0</v>
      </c>
      <c r="F502" s="61">
        <v>0</v>
      </c>
      <c r="G502" s="61">
        <v>0</v>
      </c>
      <c r="H502" s="61">
        <v>0.47699999999999998</v>
      </c>
      <c r="I502" s="61">
        <v>0</v>
      </c>
      <c r="J502" s="61">
        <v>0</v>
      </c>
      <c r="K502" s="61">
        <v>0</v>
      </c>
      <c r="L502" s="62">
        <v>0</v>
      </c>
    </row>
    <row r="503" spans="1:12" s="58" customFormat="1" ht="30" customHeight="1">
      <c r="A503" s="42" t="s">
        <v>577</v>
      </c>
      <c r="B503" s="61">
        <v>4.4303999999999997</v>
      </c>
      <c r="C503" s="61">
        <v>4.4303999999999997</v>
      </c>
      <c r="D503" s="61">
        <v>1.4074</v>
      </c>
      <c r="E503" s="61">
        <v>0.22500000000000001</v>
      </c>
      <c r="F503" s="61">
        <v>2.2113</v>
      </c>
      <c r="G503" s="61">
        <v>0.38500000000000001</v>
      </c>
      <c r="H503" s="61">
        <v>0.81169999999999998</v>
      </c>
      <c r="I503" s="61">
        <v>0</v>
      </c>
      <c r="J503" s="61">
        <v>0</v>
      </c>
      <c r="K503" s="61">
        <v>0</v>
      </c>
      <c r="L503" s="62">
        <v>0</v>
      </c>
    </row>
    <row r="504" spans="1:12" s="58" customFormat="1" ht="30" customHeight="1">
      <c r="A504" s="42" t="s">
        <v>578</v>
      </c>
      <c r="B504" s="61">
        <v>0.379</v>
      </c>
      <c r="C504" s="61">
        <v>0.379</v>
      </c>
      <c r="D504" s="61">
        <v>0</v>
      </c>
      <c r="E504" s="61">
        <v>0</v>
      </c>
      <c r="F504" s="61">
        <v>0.04</v>
      </c>
      <c r="G504" s="61">
        <v>1E-3</v>
      </c>
      <c r="H504" s="61">
        <v>0.33900000000000002</v>
      </c>
      <c r="I504" s="61">
        <v>0</v>
      </c>
      <c r="J504" s="61">
        <v>0</v>
      </c>
      <c r="K504" s="61">
        <v>0.04</v>
      </c>
      <c r="L504" s="62">
        <v>0</v>
      </c>
    </row>
    <row r="505" spans="1:12" s="58" customFormat="1" ht="30" customHeight="1">
      <c r="A505" s="42" t="s">
        <v>579</v>
      </c>
      <c r="B505" s="61">
        <v>1.177</v>
      </c>
      <c r="C505" s="61">
        <v>1.177</v>
      </c>
      <c r="D505" s="61">
        <v>0</v>
      </c>
      <c r="E505" s="61">
        <v>0</v>
      </c>
      <c r="F505" s="61">
        <v>0</v>
      </c>
      <c r="G505" s="61">
        <v>0</v>
      </c>
      <c r="H505" s="61">
        <v>1.177</v>
      </c>
      <c r="I505" s="61">
        <v>0</v>
      </c>
      <c r="J505" s="61">
        <v>0</v>
      </c>
      <c r="K505" s="61">
        <v>0</v>
      </c>
      <c r="L505" s="62">
        <v>0</v>
      </c>
    </row>
    <row r="506" spans="1:12" s="58" customFormat="1" ht="30" customHeight="1">
      <c r="A506" s="42" t="s">
        <v>580</v>
      </c>
      <c r="B506" s="61">
        <v>9.8710000000000004</v>
      </c>
      <c r="C506" s="61">
        <v>9.8710000000000004</v>
      </c>
      <c r="D506" s="61">
        <v>0.08</v>
      </c>
      <c r="E506" s="61">
        <v>0.08</v>
      </c>
      <c r="F506" s="61">
        <v>0</v>
      </c>
      <c r="G506" s="61">
        <v>0</v>
      </c>
      <c r="H506" s="61">
        <v>9.7910000000000004</v>
      </c>
      <c r="I506" s="61">
        <v>0</v>
      </c>
      <c r="J506" s="61">
        <v>6.3837823915946501E-16</v>
      </c>
      <c r="K506" s="61">
        <v>0.08</v>
      </c>
      <c r="L506" s="62">
        <v>0</v>
      </c>
    </row>
    <row r="507" spans="1:12" s="58" customFormat="1" ht="30" customHeight="1">
      <c r="A507" s="42" t="s">
        <v>581</v>
      </c>
      <c r="B507" s="61">
        <v>0.42899999999999999</v>
      </c>
      <c r="C507" s="61">
        <v>0.42899999999999999</v>
      </c>
      <c r="D507" s="61">
        <v>1.2E-2</v>
      </c>
      <c r="E507" s="61">
        <v>3.0000000000000001E-3</v>
      </c>
      <c r="F507" s="61">
        <v>0.41699999999999998</v>
      </c>
      <c r="G507" s="61">
        <v>0.11899999999999999</v>
      </c>
      <c r="H507" s="61">
        <v>0</v>
      </c>
      <c r="I507" s="61">
        <v>0</v>
      </c>
      <c r="J507" s="61">
        <v>0</v>
      </c>
      <c r="K507" s="61">
        <v>1.2E-2</v>
      </c>
      <c r="L507" s="62">
        <v>0</v>
      </c>
    </row>
    <row r="508" spans="1:12" s="58" customFormat="1" ht="30" customHeight="1">
      <c r="A508" s="42" t="s">
        <v>582</v>
      </c>
      <c r="B508" s="61">
        <v>0.41499999999999998</v>
      </c>
      <c r="C508" s="61">
        <v>0</v>
      </c>
      <c r="D508" s="61">
        <v>0</v>
      </c>
      <c r="E508" s="61">
        <v>0</v>
      </c>
      <c r="F508" s="61">
        <v>0</v>
      </c>
      <c r="G508" s="61">
        <v>0</v>
      </c>
      <c r="H508" s="61">
        <v>0</v>
      </c>
      <c r="I508" s="61">
        <v>0</v>
      </c>
      <c r="J508" s="61">
        <v>0.41499999999999998</v>
      </c>
      <c r="K508" s="61">
        <v>0</v>
      </c>
      <c r="L508" s="62">
        <v>0</v>
      </c>
    </row>
    <row r="509" spans="1:12" s="58" customFormat="1" ht="30" customHeight="1">
      <c r="A509" s="42" t="s">
        <v>583</v>
      </c>
      <c r="B509" s="61">
        <v>0.57199999999999995</v>
      </c>
      <c r="C509" s="61">
        <v>0</v>
      </c>
      <c r="D509" s="61">
        <v>0</v>
      </c>
      <c r="E509" s="61">
        <v>0</v>
      </c>
      <c r="F509" s="61">
        <v>0</v>
      </c>
      <c r="G509" s="61">
        <v>0</v>
      </c>
      <c r="H509" s="61">
        <v>0</v>
      </c>
      <c r="I509" s="61">
        <v>0</v>
      </c>
      <c r="J509" s="61">
        <v>0.57199999999999995</v>
      </c>
      <c r="K509" s="61">
        <v>0</v>
      </c>
      <c r="L509" s="62">
        <v>0</v>
      </c>
    </row>
    <row r="510" spans="1:12" s="58" customFormat="1" ht="30" customHeight="1">
      <c r="A510" s="42" t="s">
        <v>160</v>
      </c>
      <c r="B510" s="61">
        <v>11.282500000000001</v>
      </c>
      <c r="C510" s="61">
        <f>D510+F510+H510+I510</f>
        <v>9.7907999999999991</v>
      </c>
      <c r="D510" s="61">
        <v>0</v>
      </c>
      <c r="E510" s="61">
        <v>0</v>
      </c>
      <c r="F510" s="61">
        <v>1.1739999999999999</v>
      </c>
      <c r="G510" s="61">
        <v>0.20799999999999999</v>
      </c>
      <c r="H510" s="61">
        <v>4.6967999999999996</v>
      </c>
      <c r="I510" s="61">
        <v>3.92</v>
      </c>
      <c r="J510" s="61">
        <v>1.4917000000000016</v>
      </c>
      <c r="K510" s="61">
        <v>0</v>
      </c>
      <c r="L510" s="62">
        <v>0</v>
      </c>
    </row>
    <row r="511" spans="1:12" s="58" customFormat="1" ht="30" customHeight="1">
      <c r="A511" s="42" t="s">
        <v>584</v>
      </c>
      <c r="B511" s="61">
        <v>8.4450000000000003</v>
      </c>
      <c r="C511" s="61">
        <v>8.4450000000000003</v>
      </c>
      <c r="D511" s="61">
        <v>0.48899999999999999</v>
      </c>
      <c r="E511" s="61">
        <v>5.0000000000000001E-3</v>
      </c>
      <c r="F511" s="61">
        <v>4.593</v>
      </c>
      <c r="G511" s="61">
        <v>0.04</v>
      </c>
      <c r="H511" s="61">
        <v>3.363</v>
      </c>
      <c r="I511" s="61">
        <v>0</v>
      </c>
      <c r="J511" s="61">
        <v>4.4408920985006262E-16</v>
      </c>
      <c r="K511" s="61">
        <v>0</v>
      </c>
      <c r="L511" s="62">
        <v>0</v>
      </c>
    </row>
    <row r="512" spans="1:12" s="58" customFormat="1" ht="30" customHeight="1">
      <c r="A512" s="42" t="s">
        <v>585</v>
      </c>
      <c r="B512" s="61">
        <v>1.3864300000000001</v>
      </c>
      <c r="C512" s="61">
        <v>1.3864300000000001</v>
      </c>
      <c r="D512" s="61">
        <v>0</v>
      </c>
      <c r="E512" s="61">
        <v>0</v>
      </c>
      <c r="F512" s="61">
        <v>1.14473</v>
      </c>
      <c r="G512" s="61">
        <v>0.69749000000000005</v>
      </c>
      <c r="H512" s="61">
        <v>0.2417</v>
      </c>
      <c r="I512" s="61">
        <v>0</v>
      </c>
      <c r="J512" s="61">
        <v>2.7755575615628914E-17</v>
      </c>
      <c r="K512" s="61">
        <v>0</v>
      </c>
      <c r="L512" s="62">
        <v>0</v>
      </c>
    </row>
    <row r="513" spans="1:12" s="58" customFormat="1" ht="30" customHeight="1">
      <c r="A513" s="42" t="s">
        <v>586</v>
      </c>
      <c r="B513" s="61">
        <v>1.3290999999999999</v>
      </c>
      <c r="C513" s="61">
        <v>1.3290999999999999</v>
      </c>
      <c r="D513" s="61">
        <v>8.5999999999999993E-2</v>
      </c>
      <c r="E513" s="61">
        <v>1.9E-2</v>
      </c>
      <c r="F513" s="61">
        <v>0.66700000000000004</v>
      </c>
      <c r="G513" s="61">
        <v>0.60099999999999998</v>
      </c>
      <c r="H513" s="61">
        <v>0.57609999999999995</v>
      </c>
      <c r="I513" s="61">
        <v>0</v>
      </c>
      <c r="J513" s="61">
        <v>-1.1102230246251565E-16</v>
      </c>
      <c r="K513" s="61">
        <v>0</v>
      </c>
      <c r="L513" s="62">
        <v>0</v>
      </c>
    </row>
    <row r="514" spans="1:12" s="58" customFormat="1" ht="30" customHeight="1">
      <c r="A514" s="42" t="s">
        <v>587</v>
      </c>
      <c r="B514" s="61">
        <v>2.1930000000000001</v>
      </c>
      <c r="C514" s="61">
        <v>2.1930000000000001</v>
      </c>
      <c r="D514" s="61">
        <v>0.48599999999999999</v>
      </c>
      <c r="E514" s="61">
        <v>1.2999999999999999E-2</v>
      </c>
      <c r="F514" s="61">
        <v>1.516</v>
      </c>
      <c r="G514" s="61">
        <v>0.38600000000000001</v>
      </c>
      <c r="H514" s="61">
        <v>0.191</v>
      </c>
      <c r="I514" s="61">
        <v>0</v>
      </c>
      <c r="J514" s="68">
        <v>0</v>
      </c>
      <c r="K514" s="61">
        <v>0</v>
      </c>
      <c r="L514" s="62">
        <v>0</v>
      </c>
    </row>
    <row r="515" spans="1:12" s="58" customFormat="1" ht="30" customHeight="1">
      <c r="A515" s="59" t="s">
        <v>588</v>
      </c>
      <c r="B515" s="68">
        <v>0.34399999999999997</v>
      </c>
      <c r="C515" s="68">
        <v>0.34399999999999997</v>
      </c>
      <c r="D515" s="68">
        <v>0</v>
      </c>
      <c r="E515" s="68">
        <v>0</v>
      </c>
      <c r="F515" s="68">
        <v>5.1999999999999998E-2</v>
      </c>
      <c r="G515" s="68">
        <v>5.1999999999999998E-2</v>
      </c>
      <c r="H515" s="68">
        <v>0.29199999999999998</v>
      </c>
      <c r="I515" s="68">
        <v>0</v>
      </c>
      <c r="J515" s="68">
        <v>0</v>
      </c>
      <c r="K515" s="68">
        <v>5.1999999999999998E-2</v>
      </c>
      <c r="L515" s="62">
        <v>0</v>
      </c>
    </row>
    <row r="516" spans="1:12" s="58" customFormat="1" ht="30" customHeight="1">
      <c r="A516" s="42" t="s">
        <v>589</v>
      </c>
      <c r="B516" s="61">
        <v>1.347</v>
      </c>
      <c r="C516" s="61">
        <v>1.347</v>
      </c>
      <c r="D516" s="61">
        <v>0.92300000000000004</v>
      </c>
      <c r="E516" s="61">
        <v>0.83399999999999996</v>
      </c>
      <c r="F516" s="61">
        <v>0.33800000000000002</v>
      </c>
      <c r="G516" s="61">
        <v>0.17899999999999999</v>
      </c>
      <c r="H516" s="61">
        <v>8.5999999999999993E-2</v>
      </c>
      <c r="I516" s="61">
        <v>0</v>
      </c>
      <c r="J516" s="61">
        <v>-8.3266726846886741E-17</v>
      </c>
      <c r="K516" s="61">
        <v>1.036</v>
      </c>
      <c r="L516" s="62">
        <v>3</v>
      </c>
    </row>
    <row r="517" spans="1:12" s="58" customFormat="1" ht="30" customHeight="1">
      <c r="A517" s="42" t="s">
        <v>590</v>
      </c>
      <c r="B517" s="61">
        <v>0.85</v>
      </c>
      <c r="C517" s="61">
        <v>0.85</v>
      </c>
      <c r="D517" s="61">
        <v>0</v>
      </c>
      <c r="E517" s="61">
        <v>0</v>
      </c>
      <c r="F517" s="61">
        <v>0.2</v>
      </c>
      <c r="G517" s="61">
        <v>5.0000000000000001E-3</v>
      </c>
      <c r="H517" s="61">
        <v>0.65</v>
      </c>
      <c r="I517" s="61">
        <v>0</v>
      </c>
      <c r="J517" s="61">
        <v>-1.1102230246251565E-16</v>
      </c>
      <c r="K517" s="61">
        <v>0.2</v>
      </c>
      <c r="L517" s="62">
        <v>0</v>
      </c>
    </row>
    <row r="518" spans="1:12" s="58" customFormat="1" ht="30" customHeight="1">
      <c r="A518" s="42" t="s">
        <v>591</v>
      </c>
      <c r="B518" s="61">
        <v>0.91700000000000004</v>
      </c>
      <c r="C518" s="61">
        <v>0.91700000000000004</v>
      </c>
      <c r="D518" s="61">
        <v>0</v>
      </c>
      <c r="E518" s="61">
        <v>0</v>
      </c>
      <c r="F518" s="61">
        <v>0</v>
      </c>
      <c r="G518" s="61">
        <v>0</v>
      </c>
      <c r="H518" s="61">
        <v>0.91700000000000004</v>
      </c>
      <c r="I518" s="61">
        <v>0</v>
      </c>
      <c r="J518" s="61">
        <v>0</v>
      </c>
      <c r="K518" s="61">
        <v>0</v>
      </c>
      <c r="L518" s="62">
        <v>0</v>
      </c>
    </row>
    <row r="519" spans="1:12" s="58" customFormat="1" ht="30" customHeight="1">
      <c r="A519" s="42" t="s">
        <v>592</v>
      </c>
      <c r="B519" s="61">
        <v>1.1160000000000001</v>
      </c>
      <c r="C519" s="61">
        <v>1.1160000000000001</v>
      </c>
      <c r="D519" s="61">
        <v>0.217</v>
      </c>
      <c r="E519" s="61">
        <v>0.217</v>
      </c>
      <c r="F519" s="61">
        <v>0.373</v>
      </c>
      <c r="G519" s="61">
        <v>6.0000000000000001E-3</v>
      </c>
      <c r="H519" s="61">
        <v>0.52600000000000002</v>
      </c>
      <c r="I519" s="61">
        <v>0</v>
      </c>
      <c r="J519" s="61">
        <v>1.1102230246251565E-16</v>
      </c>
      <c r="K519" s="61">
        <v>0</v>
      </c>
      <c r="L519" s="62">
        <v>0</v>
      </c>
    </row>
    <row r="520" spans="1:12" s="58" customFormat="1" ht="30" customHeight="1">
      <c r="A520" s="42" t="s">
        <v>593</v>
      </c>
      <c r="B520" s="61">
        <v>0.66800000000000004</v>
      </c>
      <c r="C520" s="61">
        <v>0.66800000000000004</v>
      </c>
      <c r="D520" s="61">
        <v>0</v>
      </c>
      <c r="E520" s="61">
        <v>0</v>
      </c>
      <c r="F520" s="61">
        <v>2.1000000000000001E-2</v>
      </c>
      <c r="G520" s="61">
        <v>0.01</v>
      </c>
      <c r="H520" s="61">
        <v>0.64700000000000002</v>
      </c>
      <c r="I520" s="61">
        <v>0</v>
      </c>
      <c r="J520" s="61">
        <v>0</v>
      </c>
      <c r="K520" s="61">
        <v>0</v>
      </c>
      <c r="L520" s="62">
        <v>0</v>
      </c>
    </row>
    <row r="521" spans="1:12" s="58" customFormat="1" ht="30" customHeight="1">
      <c r="A521" s="42" t="s">
        <v>594</v>
      </c>
      <c r="B521" s="61">
        <v>16.344000000000001</v>
      </c>
      <c r="C521" s="61">
        <v>16.344000000000001</v>
      </c>
      <c r="D521" s="61">
        <v>11.061999999999999</v>
      </c>
      <c r="E521" s="61">
        <v>8.7949999999999999</v>
      </c>
      <c r="F521" s="61">
        <v>0.65900000000000003</v>
      </c>
      <c r="G521" s="61">
        <v>0.35299999999999998</v>
      </c>
      <c r="H521" s="61">
        <v>4.6230000000000002</v>
      </c>
      <c r="I521" s="61">
        <v>0</v>
      </c>
      <c r="J521" s="61">
        <f t="shared" ref="J521:J522" si="50">B521-D521-F521-H521-I521</f>
        <v>1.7763568394002505E-15</v>
      </c>
      <c r="K521" s="61">
        <v>11.721</v>
      </c>
      <c r="L521" s="62">
        <v>0</v>
      </c>
    </row>
    <row r="522" spans="1:12" s="58" customFormat="1" ht="30" customHeight="1">
      <c r="A522" s="42" t="s">
        <v>595</v>
      </c>
      <c r="B522" s="61">
        <v>3</v>
      </c>
      <c r="C522" s="61">
        <v>3</v>
      </c>
      <c r="D522" s="61">
        <v>0</v>
      </c>
      <c r="E522" s="61">
        <v>0</v>
      </c>
      <c r="F522" s="61">
        <v>0</v>
      </c>
      <c r="G522" s="61">
        <v>0</v>
      </c>
      <c r="H522" s="61">
        <v>3</v>
      </c>
      <c r="I522" s="61">
        <v>0</v>
      </c>
      <c r="J522" s="61">
        <f t="shared" si="50"/>
        <v>0</v>
      </c>
      <c r="K522" s="61">
        <v>0</v>
      </c>
      <c r="L522" s="62">
        <v>0</v>
      </c>
    </row>
    <row r="523" spans="1:12" s="58" customFormat="1" ht="30" customHeight="1">
      <c r="A523" s="42" t="s">
        <v>596</v>
      </c>
      <c r="B523" s="61">
        <v>0.80900000000000005</v>
      </c>
      <c r="C523" s="61">
        <v>0.80900000000000005</v>
      </c>
      <c r="D523" s="61">
        <v>0</v>
      </c>
      <c r="E523" s="61">
        <v>0</v>
      </c>
      <c r="F523" s="61">
        <v>0</v>
      </c>
      <c r="G523" s="61">
        <v>0</v>
      </c>
      <c r="H523" s="61">
        <v>0.80900000000000005</v>
      </c>
      <c r="I523" s="61">
        <v>0</v>
      </c>
      <c r="J523" s="61">
        <f>B523-D523-F523-H523-I523</f>
        <v>0</v>
      </c>
      <c r="K523" s="61">
        <v>0</v>
      </c>
      <c r="L523" s="62">
        <v>0</v>
      </c>
    </row>
    <row r="524" spans="1:12" s="58" customFormat="1" ht="30" customHeight="1">
      <c r="A524" s="42" t="s">
        <v>163</v>
      </c>
      <c r="B524" s="61">
        <v>10.94</v>
      </c>
      <c r="C524" s="61">
        <v>10.94</v>
      </c>
      <c r="D524" s="61">
        <v>1.66</v>
      </c>
      <c r="E524" s="61">
        <v>3.5999999999999997E-2</v>
      </c>
      <c r="F524" s="61">
        <v>1.01</v>
      </c>
      <c r="G524" s="61">
        <v>2.1000000000000001E-2</v>
      </c>
      <c r="H524" s="61">
        <v>8.27</v>
      </c>
      <c r="I524" s="61">
        <v>0</v>
      </c>
      <c r="J524" s="61">
        <f t="shared" ref="J524:J526" si="51">B524-D524-F524-H524-I524</f>
        <v>0</v>
      </c>
      <c r="K524" s="61">
        <v>2.67</v>
      </c>
      <c r="L524" s="62">
        <v>0</v>
      </c>
    </row>
    <row r="525" spans="1:12" s="58" customFormat="1" ht="30" customHeight="1">
      <c r="A525" s="42" t="s">
        <v>597</v>
      </c>
      <c r="B525" s="61">
        <v>6.06</v>
      </c>
      <c r="C525" s="61">
        <v>6.06</v>
      </c>
      <c r="D525" s="61">
        <v>0</v>
      </c>
      <c r="E525" s="61">
        <v>0</v>
      </c>
      <c r="F525" s="61">
        <v>0</v>
      </c>
      <c r="G525" s="61">
        <v>0</v>
      </c>
      <c r="H525" s="61">
        <v>6.06</v>
      </c>
      <c r="I525" s="61">
        <v>0</v>
      </c>
      <c r="J525" s="61">
        <f t="shared" si="51"/>
        <v>0</v>
      </c>
      <c r="K525" s="61">
        <v>0</v>
      </c>
      <c r="L525" s="62">
        <v>0</v>
      </c>
    </row>
    <row r="526" spans="1:12" s="58" customFormat="1" ht="30" customHeight="1">
      <c r="A526" s="42" t="s">
        <v>598</v>
      </c>
      <c r="B526" s="61">
        <v>3.4249999999999998</v>
      </c>
      <c r="C526" s="61">
        <v>3.4249999999999998</v>
      </c>
      <c r="D526" s="61">
        <v>1.734</v>
      </c>
      <c r="E526" s="61">
        <v>0.155</v>
      </c>
      <c r="F526" s="61">
        <v>1.1020000000000001</v>
      </c>
      <c r="G526" s="61">
        <v>7.0999999999999994E-2</v>
      </c>
      <c r="H526" s="61">
        <v>0.58899999999999997</v>
      </c>
      <c r="I526" s="61">
        <v>0</v>
      </c>
      <c r="J526" s="61">
        <f t="shared" si="51"/>
        <v>-2.2204460492503131E-16</v>
      </c>
      <c r="K526" s="61">
        <v>2.8359999999999999</v>
      </c>
      <c r="L526" s="62">
        <v>0</v>
      </c>
    </row>
    <row r="527" spans="1:12" s="58" customFormat="1" ht="30" customHeight="1">
      <c r="A527" s="42" t="s">
        <v>164</v>
      </c>
      <c r="B527" s="61">
        <v>33.841999999999999</v>
      </c>
      <c r="C527" s="61">
        <v>33.841999999999999</v>
      </c>
      <c r="D527" s="61">
        <v>3.1539999999999999</v>
      </c>
      <c r="E527" s="61">
        <v>1.766</v>
      </c>
      <c r="F527" s="61">
        <v>17.760000000000002</v>
      </c>
      <c r="G527" s="61">
        <v>5.7759999999999998</v>
      </c>
      <c r="H527" s="61">
        <v>12.928000000000001</v>
      </c>
      <c r="I527" s="61">
        <v>0</v>
      </c>
      <c r="J527" s="61">
        <v>0</v>
      </c>
      <c r="K527" s="61">
        <v>5.4859999999999998</v>
      </c>
      <c r="L527" s="62">
        <v>0</v>
      </c>
    </row>
    <row r="528" spans="1:12" s="58" customFormat="1" ht="30" customHeight="1">
      <c r="A528" s="42" t="s">
        <v>599</v>
      </c>
      <c r="B528" s="61">
        <v>2.6958000000000002</v>
      </c>
      <c r="C528" s="61">
        <v>2.6958000000000002</v>
      </c>
      <c r="D528" s="61">
        <v>1.9421999999999999</v>
      </c>
      <c r="E528" s="61">
        <v>1.5186999999999999</v>
      </c>
      <c r="F528" s="61">
        <v>0.5131</v>
      </c>
      <c r="G528" s="61">
        <v>0.34060000000000001</v>
      </c>
      <c r="H528" s="61">
        <v>0.24049999999999999</v>
      </c>
      <c r="I528" s="61">
        <v>0</v>
      </c>
      <c r="J528" s="61">
        <v>0</v>
      </c>
      <c r="K528" s="83">
        <v>2.4552999999999998</v>
      </c>
      <c r="L528" s="62">
        <v>6</v>
      </c>
    </row>
    <row r="529" spans="1:24" s="58" customFormat="1" ht="30" customHeight="1">
      <c r="A529" s="42" t="s">
        <v>600</v>
      </c>
      <c r="B529" s="61">
        <v>0.73399999999999999</v>
      </c>
      <c r="C529" s="61">
        <v>0.73399999999999999</v>
      </c>
      <c r="D529" s="61">
        <v>0.73399999999999999</v>
      </c>
      <c r="E529" s="61">
        <v>0.73399999999999999</v>
      </c>
      <c r="F529" s="61">
        <v>0</v>
      </c>
      <c r="G529" s="61">
        <v>0</v>
      </c>
      <c r="H529" s="61">
        <v>0</v>
      </c>
      <c r="I529" s="61">
        <v>0</v>
      </c>
      <c r="J529" s="61">
        <v>0</v>
      </c>
      <c r="K529" s="61">
        <v>0.73399999999999999</v>
      </c>
      <c r="L529" s="62">
        <v>0</v>
      </c>
    </row>
    <row r="530" spans="1:24" s="58" customFormat="1" ht="30" customHeight="1">
      <c r="A530" s="42" t="s">
        <v>601</v>
      </c>
      <c r="B530" s="61">
        <v>0.95799999999999996</v>
      </c>
      <c r="C530" s="61">
        <v>0.95799999999999996</v>
      </c>
      <c r="D530" s="61">
        <v>0.93100000000000005</v>
      </c>
      <c r="E530" s="61">
        <v>0.90671000000000002</v>
      </c>
      <c r="F530" s="61">
        <v>2.7E-2</v>
      </c>
      <c r="G530" s="61">
        <v>3.3999999999999998E-3</v>
      </c>
      <c r="H530" s="61">
        <v>0</v>
      </c>
      <c r="I530" s="61">
        <v>0</v>
      </c>
      <c r="J530" s="61">
        <v>0</v>
      </c>
      <c r="K530" s="61">
        <v>0.95799999999999996</v>
      </c>
      <c r="L530" s="62">
        <v>0</v>
      </c>
    </row>
    <row r="531" spans="1:24" s="58" customFormat="1" ht="30" customHeight="1">
      <c r="A531" s="42" t="s">
        <v>602</v>
      </c>
      <c r="B531" s="61">
        <v>7.53</v>
      </c>
      <c r="C531" s="61">
        <v>7.53</v>
      </c>
      <c r="D531" s="61">
        <v>1.157</v>
      </c>
      <c r="E531" s="61">
        <v>0.751</v>
      </c>
      <c r="F531" s="61">
        <v>3.4569999999999999</v>
      </c>
      <c r="G531" s="61">
        <v>3.4569999999999999</v>
      </c>
      <c r="H531" s="61">
        <v>2.9159999999999999</v>
      </c>
      <c r="I531" s="61">
        <v>0</v>
      </c>
      <c r="J531" s="61">
        <f>B531-D531-F531-H531-I531</f>
        <v>4.4408920985006262E-16</v>
      </c>
      <c r="K531" s="61">
        <v>4.6139999999999999</v>
      </c>
      <c r="L531" s="62">
        <v>14</v>
      </c>
    </row>
    <row r="532" spans="1:24" s="58" customFormat="1" ht="30" customHeight="1">
      <c r="A532" s="42" t="s">
        <v>603</v>
      </c>
      <c r="B532" s="61">
        <v>6.9809999999999999</v>
      </c>
      <c r="C532" s="61">
        <v>6.9809999999999999</v>
      </c>
      <c r="D532" s="61">
        <v>0</v>
      </c>
      <c r="E532" s="61">
        <v>0</v>
      </c>
      <c r="F532" s="61">
        <v>0.113</v>
      </c>
      <c r="G532" s="61">
        <v>0</v>
      </c>
      <c r="H532" s="61">
        <v>6.8680000000000003</v>
      </c>
      <c r="I532" s="61">
        <v>0</v>
      </c>
      <c r="J532" s="61">
        <f>B532-D532-F532-H532-I532</f>
        <v>-8.8817841970012523E-16</v>
      </c>
      <c r="K532" s="61">
        <v>0.113</v>
      </c>
      <c r="L532" s="62">
        <v>0</v>
      </c>
    </row>
    <row r="533" spans="1:24" s="58" customFormat="1" ht="30" customHeight="1">
      <c r="A533" s="42" t="s">
        <v>604</v>
      </c>
      <c r="B533" s="61">
        <v>0.97599999999999998</v>
      </c>
      <c r="C533" s="61">
        <v>0.97599999999999998</v>
      </c>
      <c r="D533" s="61">
        <v>8.9999999999999993E-3</v>
      </c>
      <c r="E533" s="61">
        <v>8.9999999999999993E-3</v>
      </c>
      <c r="F533" s="61">
        <v>0</v>
      </c>
      <c r="G533" s="61">
        <v>0</v>
      </c>
      <c r="H533" s="61">
        <v>0.96699999999999997</v>
      </c>
      <c r="I533" s="61">
        <v>0</v>
      </c>
      <c r="J533" s="61">
        <f t="shared" ref="J533:J536" si="52">B533-D533-F533-H533-I533</f>
        <v>0</v>
      </c>
      <c r="K533" s="61">
        <v>0</v>
      </c>
      <c r="L533" s="62">
        <v>0</v>
      </c>
    </row>
    <row r="534" spans="1:24" s="58" customFormat="1" ht="30" customHeight="1">
      <c r="A534" s="42" t="s">
        <v>605</v>
      </c>
      <c r="B534" s="61">
        <v>10.224</v>
      </c>
      <c r="C534" s="61">
        <v>10.224</v>
      </c>
      <c r="D534" s="61">
        <v>1.702</v>
      </c>
      <c r="E534" s="61">
        <v>0.46200000000000002</v>
      </c>
      <c r="F534" s="61">
        <v>0</v>
      </c>
      <c r="G534" s="61">
        <v>0</v>
      </c>
      <c r="H534" s="61">
        <v>8.5220000000000002</v>
      </c>
      <c r="I534" s="61">
        <v>0</v>
      </c>
      <c r="J534" s="61">
        <f t="shared" si="52"/>
        <v>0</v>
      </c>
      <c r="K534" s="61">
        <v>0</v>
      </c>
      <c r="L534" s="62">
        <v>0</v>
      </c>
    </row>
    <row r="535" spans="1:24" s="58" customFormat="1" ht="30" customHeight="1">
      <c r="A535" s="42" t="s">
        <v>606</v>
      </c>
      <c r="B535" s="61">
        <v>0.95299999999999996</v>
      </c>
      <c r="C535" s="61">
        <v>0.95299999999999996</v>
      </c>
      <c r="D535" s="61">
        <v>0.57199999999999995</v>
      </c>
      <c r="E535" s="61">
        <v>2.4E-2</v>
      </c>
      <c r="F535" s="61">
        <v>0.34499999999999997</v>
      </c>
      <c r="G535" s="61">
        <v>7.8E-2</v>
      </c>
      <c r="H535" s="61">
        <v>3.5999999999999997E-2</v>
      </c>
      <c r="I535" s="61">
        <v>0</v>
      </c>
      <c r="J535" s="61">
        <f t="shared" si="52"/>
        <v>3.4694469519536142E-17</v>
      </c>
      <c r="K535" s="61">
        <v>0</v>
      </c>
      <c r="L535" s="62">
        <v>0</v>
      </c>
    </row>
    <row r="536" spans="1:24" s="58" customFormat="1" ht="30" customHeight="1">
      <c r="A536" s="42" t="s">
        <v>165</v>
      </c>
      <c r="B536" s="61">
        <v>0.24399999999999999</v>
      </c>
      <c r="C536" s="61">
        <v>0.24399999999999999</v>
      </c>
      <c r="D536" s="61">
        <v>4.2999999999999997E-2</v>
      </c>
      <c r="E536" s="61">
        <v>2.1000000000000001E-2</v>
      </c>
      <c r="F536" s="61">
        <v>0.06</v>
      </c>
      <c r="G536" s="61">
        <v>5.3999999999999999E-2</v>
      </c>
      <c r="H536" s="61">
        <v>0.14099999999999999</v>
      </c>
      <c r="I536" s="61">
        <v>0</v>
      </c>
      <c r="J536" s="61">
        <f t="shared" si="52"/>
        <v>2.7755575615628914E-17</v>
      </c>
      <c r="K536" s="61">
        <v>5.2999999999999999E-2</v>
      </c>
      <c r="L536" s="62">
        <v>0</v>
      </c>
    </row>
    <row r="537" spans="1:24" s="58" customFormat="1" ht="30" customHeight="1">
      <c r="A537" s="42" t="s">
        <v>607</v>
      </c>
      <c r="B537" s="61">
        <v>1.101</v>
      </c>
      <c r="C537" s="61">
        <v>1.101</v>
      </c>
      <c r="D537" s="61">
        <v>0.499</v>
      </c>
      <c r="E537" s="61">
        <v>0.499</v>
      </c>
      <c r="F537" s="61">
        <v>0</v>
      </c>
      <c r="G537" s="61">
        <v>0</v>
      </c>
      <c r="H537" s="61">
        <v>0.60199999999999998</v>
      </c>
      <c r="I537" s="61">
        <v>0</v>
      </c>
      <c r="J537" s="61">
        <f>B537-D537-F537-H537-I537</f>
        <v>0</v>
      </c>
      <c r="K537" s="61">
        <v>0</v>
      </c>
      <c r="L537" s="62">
        <v>0</v>
      </c>
    </row>
    <row r="539" spans="1:24" s="45" customForma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</row>
  </sheetData>
  <autoFilter ref="A6:L538" xr:uid="{D659B539-51D7-4E32-BD8F-FE9B6F4440EE}"/>
  <mergeCells count="11">
    <mergeCell ref="A3:A6"/>
    <mergeCell ref="B3:B5"/>
    <mergeCell ref="C3:C5"/>
    <mergeCell ref="K3:L3"/>
    <mergeCell ref="J1:L2"/>
    <mergeCell ref="D4:E4"/>
    <mergeCell ref="F4:G4"/>
    <mergeCell ref="H4:H5"/>
    <mergeCell ref="I4:I5"/>
    <mergeCell ref="K4:L4"/>
    <mergeCell ref="D3:J3"/>
  </mergeCells>
  <phoneticPr fontId="1"/>
  <conditionalFormatting sqref="B436:J441">
    <cfRule type="expression" dxfId="3" priority="4">
      <formula>B436&lt;&gt;#REF!</formula>
    </cfRule>
  </conditionalFormatting>
  <conditionalFormatting sqref="K436:K437">
    <cfRule type="expression" dxfId="2" priority="3">
      <formula>K436&lt;&gt;#REF!</formula>
    </cfRule>
  </conditionalFormatting>
  <conditionalFormatting sqref="K439:K441">
    <cfRule type="expression" dxfId="1" priority="1">
      <formula>K439&lt;&gt;#REF!</formula>
    </cfRule>
  </conditionalFormatting>
  <conditionalFormatting sqref="K436:L438 K441:L441">
    <cfRule type="expression" dxfId="0" priority="2">
      <formula>K436&lt;&gt;#REF!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8ECED-E77F-4F0F-BB46-D7AA1ED42553}">
  <dimension ref="B2:E29"/>
  <sheetViews>
    <sheetView topLeftCell="A3" workbookViewId="0">
      <selection activeCell="G13" sqref="G13"/>
    </sheetView>
  </sheetViews>
  <sheetFormatPr defaultColWidth="8.75" defaultRowHeight="13.5"/>
  <cols>
    <col min="1" max="1" width="8.75" style="88"/>
    <col min="2" max="2" width="26.625" style="88" customWidth="1"/>
    <col min="3" max="5" width="11.875" style="88" customWidth="1"/>
    <col min="6" max="16384" width="8.75" style="88"/>
  </cols>
  <sheetData>
    <row r="2" spans="2:5" ht="21" customHeight="1">
      <c r="B2" s="100" t="s">
        <v>631</v>
      </c>
      <c r="C2" s="100"/>
      <c r="D2" s="100"/>
      <c r="E2" s="100"/>
    </row>
    <row r="3" spans="2:5" ht="21" customHeight="1">
      <c r="B3" s="89" t="s">
        <v>632</v>
      </c>
      <c r="C3" s="90"/>
      <c r="D3" s="90"/>
      <c r="E3" s="91" t="s">
        <v>633</v>
      </c>
    </row>
    <row r="4" spans="2:5" ht="21" customHeight="1">
      <c r="B4" s="97" t="s">
        <v>634</v>
      </c>
      <c r="C4" s="98" t="s">
        <v>635</v>
      </c>
      <c r="D4" s="99" t="s">
        <v>636</v>
      </c>
      <c r="E4" s="99" t="s">
        <v>637</v>
      </c>
    </row>
    <row r="5" spans="2:5" ht="21" customHeight="1">
      <c r="B5" s="92" t="s">
        <v>53</v>
      </c>
      <c r="C5" s="93">
        <v>31.21</v>
      </c>
      <c r="D5" s="94">
        <v>2.052</v>
      </c>
      <c r="E5" s="94">
        <v>5.3</v>
      </c>
    </row>
    <row r="6" spans="2:5" ht="21" customHeight="1">
      <c r="B6" s="89" t="s">
        <v>638</v>
      </c>
      <c r="C6" s="90"/>
      <c r="D6" s="90"/>
      <c r="E6" s="90"/>
    </row>
    <row r="7" spans="2:5" ht="21" customHeight="1">
      <c r="B7" s="97" t="s">
        <v>634</v>
      </c>
      <c r="C7" s="98" t="s">
        <v>635</v>
      </c>
      <c r="D7" s="99" t="s">
        <v>636</v>
      </c>
      <c r="E7" s="99" t="s">
        <v>637</v>
      </c>
    </row>
    <row r="8" spans="2:5" ht="21" customHeight="1">
      <c r="B8" s="95" t="s">
        <v>256</v>
      </c>
      <c r="C8" s="96">
        <v>7.2140000000000004</v>
      </c>
      <c r="D8" s="96">
        <v>2.4E-2</v>
      </c>
      <c r="E8" s="96">
        <v>7.2999999999999995E-2</v>
      </c>
    </row>
    <row r="9" spans="2:5" ht="21" customHeight="1">
      <c r="B9" s="95" t="s">
        <v>257</v>
      </c>
      <c r="C9" s="96">
        <v>10.824300000000001</v>
      </c>
      <c r="D9" s="96">
        <v>0.112</v>
      </c>
      <c r="E9" s="96">
        <v>0.12217</v>
      </c>
    </row>
    <row r="10" spans="2:5" ht="21" customHeight="1">
      <c r="B10" s="95" t="s">
        <v>258</v>
      </c>
      <c r="C10" s="96">
        <v>3.0150000000000001</v>
      </c>
      <c r="D10" s="96">
        <v>0.51800000000000002</v>
      </c>
      <c r="E10" s="96">
        <v>6.0999999999999999E-2</v>
      </c>
    </row>
    <row r="11" spans="2:5" ht="21" customHeight="1">
      <c r="B11" s="95" t="s">
        <v>259</v>
      </c>
      <c r="C11" s="96">
        <v>1.9074499999999999</v>
      </c>
      <c r="D11" s="96">
        <v>3.7999999999999999E-2</v>
      </c>
      <c r="E11" s="96">
        <v>0.15</v>
      </c>
    </row>
    <row r="12" spans="2:5" ht="21" customHeight="1">
      <c r="B12" s="95" t="s">
        <v>260</v>
      </c>
      <c r="C12" s="96">
        <v>1.1499999999999999</v>
      </c>
      <c r="D12" s="96">
        <v>0</v>
      </c>
      <c r="E12" s="96">
        <v>0.23200000000000001</v>
      </c>
    </row>
    <row r="13" spans="2:5" ht="21" customHeight="1">
      <c r="B13" s="95" t="s">
        <v>261</v>
      </c>
      <c r="C13" s="96">
        <v>6.3776599999999997</v>
      </c>
      <c r="D13" s="96">
        <v>0.17812</v>
      </c>
      <c r="E13" s="96">
        <v>0.13531000000000001</v>
      </c>
    </row>
    <row r="14" spans="2:5" ht="21" customHeight="1">
      <c r="B14" s="95" t="s">
        <v>262</v>
      </c>
      <c r="C14" s="96">
        <v>2.32375</v>
      </c>
      <c r="D14" s="96">
        <v>2E-3</v>
      </c>
      <c r="E14" s="96">
        <v>0</v>
      </c>
    </row>
    <row r="15" spans="2:5" ht="21" customHeight="1">
      <c r="B15" s="95" t="s">
        <v>263</v>
      </c>
      <c r="C15" s="96">
        <v>1.415</v>
      </c>
      <c r="D15" s="96">
        <v>0</v>
      </c>
      <c r="E15" s="96">
        <v>0</v>
      </c>
    </row>
    <row r="16" spans="2:5" ht="21" customHeight="1">
      <c r="B16" s="95" t="s">
        <v>264</v>
      </c>
      <c r="C16" s="96">
        <v>23.120681000000001</v>
      </c>
      <c r="D16" s="96">
        <v>0.10199999999999999</v>
      </c>
      <c r="E16" s="96">
        <v>0.48199999999999998</v>
      </c>
    </row>
    <row r="17" spans="2:5" ht="21" customHeight="1">
      <c r="B17" s="95" t="s">
        <v>265</v>
      </c>
      <c r="C17" s="96">
        <v>2.794</v>
      </c>
      <c r="D17" s="96">
        <v>1E-3</v>
      </c>
      <c r="E17" s="96">
        <v>6.0000000000000001E-3</v>
      </c>
    </row>
    <row r="18" spans="2:5" ht="21" customHeight="1">
      <c r="B18" s="95" t="s">
        <v>266</v>
      </c>
      <c r="C18" s="96">
        <v>7.4530000000000003</v>
      </c>
      <c r="D18" s="96">
        <v>0.755</v>
      </c>
      <c r="E18" s="96">
        <v>0.16900000000000001</v>
      </c>
    </row>
    <row r="19" spans="2:5" ht="21" customHeight="1">
      <c r="B19" s="95" t="s">
        <v>267</v>
      </c>
      <c r="C19" s="96">
        <v>6.0890000000000004</v>
      </c>
      <c r="D19" s="96">
        <v>0</v>
      </c>
      <c r="E19" s="96">
        <f>22/1000</f>
        <v>2.1999999999999999E-2</v>
      </c>
    </row>
    <row r="20" spans="2:5" ht="21" customHeight="1">
      <c r="B20" s="95" t="s">
        <v>268</v>
      </c>
      <c r="C20" s="96">
        <v>2.8123200000000002</v>
      </c>
      <c r="D20" s="96">
        <v>5.5E-2</v>
      </c>
      <c r="E20" s="96">
        <v>2E-3</v>
      </c>
    </row>
    <row r="21" spans="2:5" ht="21" customHeight="1">
      <c r="B21" s="95" t="s">
        <v>269</v>
      </c>
      <c r="C21" s="96">
        <v>8.4000000000000005E-2</v>
      </c>
      <c r="D21" s="96">
        <v>0</v>
      </c>
      <c r="E21" s="96">
        <v>0</v>
      </c>
    </row>
    <row r="22" spans="2:5" ht="21" customHeight="1">
      <c r="B22" s="95" t="s">
        <v>270</v>
      </c>
      <c r="C22" s="96">
        <v>0.47</v>
      </c>
      <c r="D22" s="96">
        <v>0</v>
      </c>
      <c r="E22" s="96">
        <v>1E-3</v>
      </c>
    </row>
    <row r="23" spans="2:5" ht="21" customHeight="1">
      <c r="B23" s="95" t="s">
        <v>271</v>
      </c>
      <c r="C23" s="96">
        <v>0.82086999999999999</v>
      </c>
      <c r="D23" s="96">
        <v>0</v>
      </c>
      <c r="E23" s="96">
        <v>0</v>
      </c>
    </row>
    <row r="24" spans="2:5" ht="21" customHeight="1">
      <c r="B24" s="95" t="s">
        <v>272</v>
      </c>
      <c r="C24" s="96">
        <v>9.1999999999999998E-2</v>
      </c>
      <c r="D24" s="96">
        <v>0</v>
      </c>
      <c r="E24" s="96">
        <v>0</v>
      </c>
    </row>
    <row r="25" spans="2:5" ht="21" customHeight="1">
      <c r="B25" s="95" t="s">
        <v>273</v>
      </c>
      <c r="C25" s="96">
        <v>0.76027999999999996</v>
      </c>
      <c r="D25" s="96">
        <v>0</v>
      </c>
      <c r="E25" s="96">
        <v>0</v>
      </c>
    </row>
    <row r="26" spans="2:5" ht="21" customHeight="1">
      <c r="B26" s="95" t="s">
        <v>274</v>
      </c>
      <c r="C26" s="96">
        <v>0.79900000000000004</v>
      </c>
      <c r="D26" s="96">
        <v>0</v>
      </c>
      <c r="E26" s="96">
        <v>0</v>
      </c>
    </row>
    <row r="27" spans="2:5" ht="21" customHeight="1">
      <c r="B27" s="95" t="s">
        <v>275</v>
      </c>
      <c r="C27" s="96">
        <v>1.5229999999999999</v>
      </c>
      <c r="D27" s="96">
        <v>2E-3</v>
      </c>
      <c r="E27" s="96">
        <v>2.5000000000000001E-2</v>
      </c>
    </row>
    <row r="28" spans="2:5" ht="21" customHeight="1">
      <c r="B28" s="95" t="s">
        <v>276</v>
      </c>
      <c r="C28" s="96">
        <v>9.2428000000000008</v>
      </c>
      <c r="D28" s="96">
        <v>0</v>
      </c>
      <c r="E28" s="96">
        <v>3.9E-2</v>
      </c>
    </row>
    <row r="29" spans="2:5" ht="21" customHeight="1"/>
  </sheetData>
  <mergeCells count="1">
    <mergeCell ref="B2:E2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920A0-F740-45EE-BC42-2D47CF94CE89}">
  <dimension ref="B2:E29"/>
  <sheetViews>
    <sheetView tabSelected="1" workbookViewId="0">
      <selection activeCell="I9" sqref="I9"/>
    </sheetView>
  </sheetViews>
  <sheetFormatPr defaultColWidth="8.75" defaultRowHeight="13.5"/>
  <cols>
    <col min="1" max="1" width="8.75" style="88"/>
    <col min="2" max="2" width="26.625" style="88" customWidth="1"/>
    <col min="3" max="5" width="11.875" style="88" customWidth="1"/>
    <col min="6" max="16384" width="8.75" style="88"/>
  </cols>
  <sheetData>
    <row r="2" spans="2:5" s="88" customFormat="1" ht="21" customHeight="1">
      <c r="B2" s="100" t="s">
        <v>665</v>
      </c>
      <c r="C2" s="100"/>
      <c r="D2" s="100"/>
      <c r="E2" s="100"/>
    </row>
    <row r="3" spans="2:5" s="88" customFormat="1" ht="21" customHeight="1">
      <c r="B3" s="89" t="s">
        <v>632</v>
      </c>
      <c r="C3" s="90"/>
      <c r="D3" s="90"/>
      <c r="E3" s="91" t="s">
        <v>664</v>
      </c>
    </row>
    <row r="4" spans="2:5" s="88" customFormat="1" ht="21" customHeight="1">
      <c r="B4" s="97" t="s">
        <v>634</v>
      </c>
      <c r="C4" s="98" t="s">
        <v>635</v>
      </c>
      <c r="D4" s="99" t="s">
        <v>636</v>
      </c>
      <c r="E4" s="99" t="s">
        <v>637</v>
      </c>
    </row>
    <row r="5" spans="2:5" s="88" customFormat="1" ht="21" customHeight="1">
      <c r="B5" s="92" t="s">
        <v>663</v>
      </c>
      <c r="C5" s="139" t="s">
        <v>662</v>
      </c>
      <c r="D5" s="138">
        <v>2052</v>
      </c>
      <c r="E5" s="138">
        <v>5300</v>
      </c>
    </row>
    <row r="6" spans="2:5" s="88" customFormat="1" ht="21" customHeight="1">
      <c r="B6" s="89" t="s">
        <v>638</v>
      </c>
      <c r="C6" s="90"/>
      <c r="D6" s="90"/>
      <c r="E6" s="90"/>
    </row>
    <row r="7" spans="2:5" s="88" customFormat="1" ht="21" customHeight="1">
      <c r="B7" s="97" t="s">
        <v>634</v>
      </c>
      <c r="C7" s="98" t="s">
        <v>635</v>
      </c>
      <c r="D7" s="99" t="s">
        <v>636</v>
      </c>
      <c r="E7" s="99" t="s">
        <v>637</v>
      </c>
    </row>
    <row r="8" spans="2:5" s="88" customFormat="1" ht="21" customHeight="1">
      <c r="B8" s="95" t="s">
        <v>661</v>
      </c>
      <c r="C8" s="137">
        <v>7214</v>
      </c>
      <c r="D8" s="137">
        <v>24</v>
      </c>
      <c r="E8" s="137">
        <v>73</v>
      </c>
    </row>
    <row r="9" spans="2:5" s="88" customFormat="1" ht="21" customHeight="1">
      <c r="B9" s="95" t="s">
        <v>660</v>
      </c>
      <c r="C9" s="137" t="s">
        <v>659</v>
      </c>
      <c r="D9" s="137">
        <v>112</v>
      </c>
      <c r="E9" s="137">
        <v>122</v>
      </c>
    </row>
    <row r="10" spans="2:5" s="88" customFormat="1" ht="21" customHeight="1">
      <c r="B10" s="95" t="s">
        <v>658</v>
      </c>
      <c r="C10" s="137">
        <v>3015</v>
      </c>
      <c r="D10" s="137">
        <v>518</v>
      </c>
      <c r="E10" s="137">
        <v>61</v>
      </c>
    </row>
    <row r="11" spans="2:5" s="88" customFormat="1" ht="21" customHeight="1">
      <c r="B11" s="95" t="s">
        <v>657</v>
      </c>
      <c r="C11" s="137">
        <v>1907</v>
      </c>
      <c r="D11" s="137">
        <v>38</v>
      </c>
      <c r="E11" s="137">
        <v>150</v>
      </c>
    </row>
    <row r="12" spans="2:5" s="88" customFormat="1" ht="21" customHeight="1">
      <c r="B12" s="95" t="s">
        <v>656</v>
      </c>
      <c r="C12" s="137">
        <v>1150</v>
      </c>
      <c r="D12" s="137">
        <v>0</v>
      </c>
      <c r="E12" s="137">
        <v>232</v>
      </c>
    </row>
    <row r="13" spans="2:5" s="88" customFormat="1" ht="21" customHeight="1">
      <c r="B13" s="95" t="s">
        <v>655</v>
      </c>
      <c r="C13" s="137">
        <v>6378</v>
      </c>
      <c r="D13" s="137">
        <v>178</v>
      </c>
      <c r="E13" s="137">
        <v>135</v>
      </c>
    </row>
    <row r="14" spans="2:5" s="88" customFormat="1" ht="21" customHeight="1">
      <c r="B14" s="95" t="s">
        <v>654</v>
      </c>
      <c r="C14" s="137">
        <v>2324</v>
      </c>
      <c r="D14" s="137">
        <v>2</v>
      </c>
      <c r="E14" s="137">
        <v>0</v>
      </c>
    </row>
    <row r="15" spans="2:5" s="88" customFormat="1" ht="21" customHeight="1">
      <c r="B15" s="95" t="s">
        <v>653</v>
      </c>
      <c r="C15" s="137">
        <v>1415</v>
      </c>
      <c r="D15" s="137">
        <v>0</v>
      </c>
      <c r="E15" s="137">
        <v>0</v>
      </c>
    </row>
    <row r="16" spans="2:5" s="88" customFormat="1" ht="21" customHeight="1">
      <c r="B16" s="95" t="s">
        <v>652</v>
      </c>
      <c r="C16" s="137" t="s">
        <v>651</v>
      </c>
      <c r="D16" s="137">
        <v>102</v>
      </c>
      <c r="E16" s="137">
        <v>482</v>
      </c>
    </row>
    <row r="17" spans="2:5" s="88" customFormat="1" ht="21" customHeight="1">
      <c r="B17" s="95" t="s">
        <v>650</v>
      </c>
      <c r="C17" s="137">
        <v>2794</v>
      </c>
      <c r="D17" s="137">
        <v>1</v>
      </c>
      <c r="E17" s="137">
        <v>6</v>
      </c>
    </row>
    <row r="18" spans="2:5" s="88" customFormat="1" ht="21" customHeight="1">
      <c r="B18" s="95" t="s">
        <v>649</v>
      </c>
      <c r="C18" s="137">
        <v>7453</v>
      </c>
      <c r="D18" s="137">
        <v>755</v>
      </c>
      <c r="E18" s="137">
        <v>169</v>
      </c>
    </row>
    <row r="19" spans="2:5" s="88" customFormat="1" ht="21" customHeight="1">
      <c r="B19" s="95" t="s">
        <v>648</v>
      </c>
      <c r="C19" s="137">
        <v>6089</v>
      </c>
      <c r="D19" s="137">
        <v>0</v>
      </c>
      <c r="E19" s="137">
        <v>22</v>
      </c>
    </row>
    <row r="20" spans="2:5" s="88" customFormat="1" ht="21" customHeight="1">
      <c r="B20" s="95" t="s">
        <v>647</v>
      </c>
      <c r="C20" s="137">
        <v>2812</v>
      </c>
      <c r="D20" s="137">
        <v>55</v>
      </c>
      <c r="E20" s="137">
        <v>2</v>
      </c>
    </row>
    <row r="21" spans="2:5" s="88" customFormat="1" ht="21" customHeight="1">
      <c r="B21" s="95" t="s">
        <v>646</v>
      </c>
      <c r="C21" s="137">
        <v>84</v>
      </c>
      <c r="D21" s="137">
        <v>0</v>
      </c>
      <c r="E21" s="137">
        <v>0</v>
      </c>
    </row>
    <row r="22" spans="2:5" s="88" customFormat="1" ht="21" customHeight="1">
      <c r="B22" s="95" t="s">
        <v>645</v>
      </c>
      <c r="C22" s="137">
        <v>470</v>
      </c>
      <c r="D22" s="137">
        <v>0</v>
      </c>
      <c r="E22" s="137">
        <v>1</v>
      </c>
    </row>
    <row r="23" spans="2:5" s="88" customFormat="1" ht="21" customHeight="1">
      <c r="B23" s="95" t="s">
        <v>644</v>
      </c>
      <c r="C23" s="137">
        <v>821</v>
      </c>
      <c r="D23" s="137">
        <v>0</v>
      </c>
      <c r="E23" s="137">
        <v>0</v>
      </c>
    </row>
    <row r="24" spans="2:5" s="88" customFormat="1" ht="21" customHeight="1">
      <c r="B24" s="95" t="s">
        <v>643</v>
      </c>
      <c r="C24" s="137">
        <v>92</v>
      </c>
      <c r="D24" s="137">
        <v>0</v>
      </c>
      <c r="E24" s="137">
        <v>0</v>
      </c>
    </row>
    <row r="25" spans="2:5" s="88" customFormat="1" ht="21" customHeight="1">
      <c r="B25" s="95" t="s">
        <v>642</v>
      </c>
      <c r="C25" s="137">
        <v>760</v>
      </c>
      <c r="D25" s="137">
        <v>0</v>
      </c>
      <c r="E25" s="137">
        <v>0</v>
      </c>
    </row>
    <row r="26" spans="2:5" s="88" customFormat="1" ht="21" customHeight="1">
      <c r="B26" s="95" t="s">
        <v>641</v>
      </c>
      <c r="C26" s="137">
        <v>799</v>
      </c>
      <c r="D26" s="137">
        <v>0</v>
      </c>
      <c r="E26" s="137">
        <v>0</v>
      </c>
    </row>
    <row r="27" spans="2:5" s="88" customFormat="1" ht="21" customHeight="1">
      <c r="B27" s="95" t="s">
        <v>640</v>
      </c>
      <c r="C27" s="137">
        <v>1523</v>
      </c>
      <c r="D27" s="137">
        <v>2</v>
      </c>
      <c r="E27" s="137">
        <v>25</v>
      </c>
    </row>
    <row r="28" spans="2:5" s="88" customFormat="1" ht="21" customHeight="1">
      <c r="B28" s="95" t="s">
        <v>639</v>
      </c>
      <c r="C28" s="137">
        <v>9243</v>
      </c>
      <c r="D28" s="137">
        <v>0</v>
      </c>
      <c r="E28" s="137">
        <v>39</v>
      </c>
    </row>
    <row r="29" spans="2:5" s="88" customFormat="1" ht="21" customHeight="1"/>
  </sheetData>
  <mergeCells count="1">
    <mergeCell ref="B2:E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17"/>
  <sheetViews>
    <sheetView zoomScale="85" zoomScaleNormal="85" workbookViewId="0">
      <selection activeCell="D17" sqref="D17:O17"/>
    </sheetView>
  </sheetViews>
  <sheetFormatPr defaultRowHeight="18.75"/>
  <cols>
    <col min="2" max="2" width="9" bestFit="1" customWidth="1"/>
    <col min="3" max="3" width="27.625" bestFit="1" customWidth="1"/>
    <col min="4" max="5" width="7.625" bestFit="1" customWidth="1"/>
    <col min="6" max="10" width="7.25" bestFit="1" customWidth="1"/>
    <col min="11" max="11" width="8.125" bestFit="1" customWidth="1"/>
    <col min="12" max="12" width="7.25" bestFit="1" customWidth="1"/>
  </cols>
  <sheetData>
    <row r="2" spans="2:15" ht="19.5" thickBot="1">
      <c r="B2" s="132" t="s">
        <v>0</v>
      </c>
      <c r="C2" s="133"/>
      <c r="D2" s="8" t="s">
        <v>20</v>
      </c>
      <c r="E2" s="8" t="s">
        <v>10</v>
      </c>
      <c r="F2" s="8" t="s">
        <v>11</v>
      </c>
      <c r="G2" s="8" t="s">
        <v>13</v>
      </c>
      <c r="H2" s="8" t="s">
        <v>12</v>
      </c>
      <c r="I2" s="8" t="s">
        <v>16</v>
      </c>
      <c r="J2" s="8" t="s">
        <v>18</v>
      </c>
      <c r="K2" s="8" t="s">
        <v>15</v>
      </c>
      <c r="L2" s="8" t="s">
        <v>17</v>
      </c>
      <c r="M2" s="8" t="s">
        <v>19</v>
      </c>
      <c r="N2" s="8" t="s">
        <v>14</v>
      </c>
      <c r="O2" s="8" t="s">
        <v>21</v>
      </c>
    </row>
    <row r="3" spans="2:15" ht="19.5" thickTop="1">
      <c r="B3" s="134" t="s">
        <v>3</v>
      </c>
      <c r="C3" s="5" t="s">
        <v>22</v>
      </c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>
        <f>SUM(D3:N3)</f>
        <v>0</v>
      </c>
    </row>
    <row r="4" spans="2:15">
      <c r="B4" s="135"/>
      <c r="C4" s="2" t="s">
        <v>23</v>
      </c>
      <c r="D4" s="4"/>
      <c r="E4" s="1"/>
      <c r="F4" s="1"/>
      <c r="G4" s="1"/>
      <c r="H4" s="1"/>
      <c r="I4" s="1"/>
      <c r="J4" s="1"/>
      <c r="K4" s="1"/>
      <c r="L4" s="1"/>
      <c r="M4" s="1"/>
      <c r="N4" s="1"/>
      <c r="O4" s="1">
        <f t="shared" ref="O4:O16" si="0">SUM(D4:N4)</f>
        <v>0</v>
      </c>
    </row>
    <row r="5" spans="2:15">
      <c r="B5" s="135"/>
      <c r="C5" s="2" t="s">
        <v>24</v>
      </c>
      <c r="D5" s="4"/>
      <c r="E5" s="1"/>
      <c r="F5" s="1"/>
      <c r="G5" s="1"/>
      <c r="H5" s="1"/>
      <c r="I5" s="1"/>
      <c r="J5" s="1"/>
      <c r="K5" s="1"/>
      <c r="L5" s="1"/>
      <c r="M5" s="1"/>
      <c r="N5" s="1"/>
      <c r="O5" s="1">
        <f t="shared" si="0"/>
        <v>0</v>
      </c>
    </row>
    <row r="6" spans="2:15">
      <c r="B6" s="135" t="s">
        <v>4</v>
      </c>
      <c r="C6" s="2" t="s">
        <v>25</v>
      </c>
      <c r="D6" s="4"/>
      <c r="E6" s="1"/>
      <c r="F6" s="1"/>
      <c r="G6" s="1"/>
      <c r="H6" s="1"/>
      <c r="I6" s="1"/>
      <c r="J6" s="1"/>
      <c r="K6" s="1"/>
      <c r="L6" s="1"/>
      <c r="M6" s="1"/>
      <c r="N6" s="1"/>
      <c r="O6" s="1">
        <f t="shared" si="0"/>
        <v>0</v>
      </c>
    </row>
    <row r="7" spans="2:15">
      <c r="B7" s="135"/>
      <c r="C7" s="2" t="s">
        <v>26</v>
      </c>
      <c r="D7" s="4"/>
      <c r="E7" s="1"/>
      <c r="F7" s="1"/>
      <c r="G7" s="1"/>
      <c r="H7" s="1"/>
      <c r="I7" s="1"/>
      <c r="J7" s="1"/>
      <c r="K7" s="1"/>
      <c r="L7" s="1"/>
      <c r="M7" s="1"/>
      <c r="N7" s="1"/>
      <c r="O7" s="1">
        <f t="shared" si="0"/>
        <v>0</v>
      </c>
    </row>
    <row r="8" spans="2:15">
      <c r="B8" s="3" t="s">
        <v>5</v>
      </c>
      <c r="C8" s="2" t="s">
        <v>27</v>
      </c>
      <c r="D8" s="4"/>
      <c r="E8" s="1"/>
      <c r="F8" s="1"/>
      <c r="G8" s="1"/>
      <c r="H8" s="1"/>
      <c r="I8" s="1"/>
      <c r="J8" s="1"/>
      <c r="K8" s="1"/>
      <c r="L8" s="1"/>
      <c r="M8" s="1"/>
      <c r="N8" s="1"/>
      <c r="O8" s="1">
        <f t="shared" si="0"/>
        <v>0</v>
      </c>
    </row>
    <row r="9" spans="2:15">
      <c r="B9" s="135" t="s">
        <v>6</v>
      </c>
      <c r="C9" s="2" t="s">
        <v>28</v>
      </c>
      <c r="D9" s="4"/>
      <c r="E9" s="1"/>
      <c r="F9" s="1"/>
      <c r="G9" s="1"/>
      <c r="H9" s="1"/>
      <c r="I9" s="1"/>
      <c r="J9" s="1"/>
      <c r="K9" s="1"/>
      <c r="L9" s="1"/>
      <c r="M9" s="1"/>
      <c r="N9" s="1"/>
      <c r="O9" s="1">
        <f t="shared" si="0"/>
        <v>0</v>
      </c>
    </row>
    <row r="10" spans="2:15">
      <c r="B10" s="135"/>
      <c r="C10" s="2" t="s">
        <v>29</v>
      </c>
      <c r="D10" s="4"/>
      <c r="E10" s="1"/>
      <c r="F10" s="1"/>
      <c r="G10" s="1"/>
      <c r="H10" s="1"/>
      <c r="I10" s="1"/>
      <c r="J10" s="1"/>
      <c r="K10" s="1"/>
      <c r="L10" s="1"/>
      <c r="M10" s="1"/>
      <c r="N10" s="1"/>
      <c r="O10" s="1">
        <f t="shared" si="0"/>
        <v>0</v>
      </c>
    </row>
    <row r="11" spans="2:15">
      <c r="B11" s="135" t="s">
        <v>7</v>
      </c>
      <c r="C11" s="2" t="s">
        <v>30</v>
      </c>
      <c r="D11" s="4"/>
      <c r="E11" s="1"/>
      <c r="F11" s="1"/>
      <c r="G11" s="1"/>
      <c r="H11" s="1"/>
      <c r="I11" s="1"/>
      <c r="J11" s="1"/>
      <c r="K11" s="1"/>
      <c r="L11" s="1"/>
      <c r="M11" s="1"/>
      <c r="N11" s="1"/>
      <c r="O11" s="1">
        <f t="shared" si="0"/>
        <v>0</v>
      </c>
    </row>
    <row r="12" spans="2:15">
      <c r="B12" s="135"/>
      <c r="C12" s="2" t="s">
        <v>31</v>
      </c>
      <c r="D12" s="4"/>
      <c r="E12" s="1"/>
      <c r="F12" s="1"/>
      <c r="G12" s="1"/>
      <c r="H12" s="1"/>
      <c r="I12" s="1"/>
      <c r="J12" s="1"/>
      <c r="K12" s="1"/>
      <c r="L12" s="1"/>
      <c r="M12" s="1"/>
      <c r="N12" s="1"/>
      <c r="O12" s="1">
        <f t="shared" si="0"/>
        <v>0</v>
      </c>
    </row>
    <row r="13" spans="2:15">
      <c r="B13" s="135"/>
      <c r="C13" s="136" t="s">
        <v>32</v>
      </c>
      <c r="D13" s="4"/>
      <c r="E13" s="1"/>
      <c r="F13" s="1"/>
      <c r="G13" s="1"/>
      <c r="H13" s="1"/>
      <c r="I13" s="1"/>
      <c r="J13" s="1"/>
      <c r="K13" s="1"/>
      <c r="L13" s="1"/>
      <c r="M13" s="1"/>
      <c r="N13" s="1"/>
      <c r="O13" s="1">
        <f t="shared" si="0"/>
        <v>0</v>
      </c>
    </row>
    <row r="14" spans="2:15">
      <c r="B14" s="135" t="s">
        <v>8</v>
      </c>
      <c r="C14" s="136"/>
      <c r="D14" s="4"/>
      <c r="E14" s="1"/>
      <c r="F14" s="1"/>
      <c r="G14" s="1"/>
      <c r="H14" s="1"/>
      <c r="I14" s="1"/>
      <c r="J14" s="1"/>
      <c r="K14" s="1"/>
      <c r="L14" s="1"/>
      <c r="M14" s="1"/>
      <c r="N14" s="1"/>
      <c r="O14" s="1">
        <f t="shared" si="0"/>
        <v>0</v>
      </c>
    </row>
    <row r="15" spans="2:15">
      <c r="B15" s="135"/>
      <c r="C15" s="2" t="s">
        <v>33</v>
      </c>
      <c r="D15" s="4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f t="shared" si="0"/>
        <v>0</v>
      </c>
    </row>
    <row r="16" spans="2:15">
      <c r="B16" s="3" t="s">
        <v>9</v>
      </c>
      <c r="C16" s="2" t="s">
        <v>34</v>
      </c>
      <c r="D16" s="4"/>
      <c r="E16" s="1"/>
      <c r="F16" s="1"/>
      <c r="G16" s="1"/>
      <c r="H16" s="1"/>
      <c r="I16" s="1"/>
      <c r="J16" s="1"/>
      <c r="K16" s="1"/>
      <c r="L16" s="1"/>
      <c r="M16" s="1"/>
      <c r="N16" s="1"/>
      <c r="O16" s="1">
        <f t="shared" si="0"/>
        <v>0</v>
      </c>
    </row>
    <row r="17" spans="2:15">
      <c r="B17" s="131" t="s">
        <v>35</v>
      </c>
      <c r="C17" s="131"/>
      <c r="D17" s="1">
        <f>SUM(D3:D16)</f>
        <v>0</v>
      </c>
      <c r="E17" s="1">
        <f t="shared" ref="E17:O17" si="1">SUM(E3:E16)</f>
        <v>0</v>
      </c>
      <c r="F17" s="1">
        <f t="shared" si="1"/>
        <v>0</v>
      </c>
      <c r="G17" s="1">
        <f t="shared" si="1"/>
        <v>0</v>
      </c>
      <c r="H17" s="1">
        <f t="shared" si="1"/>
        <v>0</v>
      </c>
      <c r="I17" s="1">
        <f t="shared" si="1"/>
        <v>0</v>
      </c>
      <c r="J17" s="1">
        <f t="shared" si="1"/>
        <v>0</v>
      </c>
      <c r="K17" s="1">
        <f t="shared" si="1"/>
        <v>0</v>
      </c>
      <c r="L17" s="1">
        <f t="shared" si="1"/>
        <v>0</v>
      </c>
      <c r="M17" s="1">
        <f t="shared" si="1"/>
        <v>0</v>
      </c>
      <c r="N17" s="1">
        <f t="shared" si="1"/>
        <v>0</v>
      </c>
      <c r="O17" s="1">
        <f t="shared" si="1"/>
        <v>0</v>
      </c>
    </row>
  </sheetData>
  <mergeCells count="8">
    <mergeCell ref="B17:C17"/>
    <mergeCell ref="B2:C2"/>
    <mergeCell ref="B3:B5"/>
    <mergeCell ref="B6:B7"/>
    <mergeCell ref="B9:B10"/>
    <mergeCell ref="B11:B13"/>
    <mergeCell ref="C13:C14"/>
    <mergeCell ref="B14:B1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優先実施箇所</vt:lpstr>
      <vt:lpstr>優先実施箇所以外</vt:lpstr>
      <vt:lpstr>紙面使用データ</vt:lpstr>
      <vt:lpstr>紙面使用データ2</vt:lpstr>
      <vt:lpstr>Sheet2</vt:lpstr>
      <vt:lpstr>優先実施箇所!Print_Area</vt:lpstr>
      <vt:lpstr>優先実施箇所以外!Print_Area</vt:lpstr>
      <vt:lpstr>優先実施箇所!Print_Titles</vt:lpstr>
      <vt:lpstr>優先実施箇所以外!Print_Titles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長谷川 智明</dc:creator>
  <cp:keywords/>
  <dc:description/>
  <cp:lastModifiedBy>中野 真梨華</cp:lastModifiedBy>
  <cp:revision/>
  <cp:lastPrinted>2026-04-20T02:16:35Z</cp:lastPrinted>
  <dcterms:created xsi:type="dcterms:W3CDTF">2025-02-14T09:35:50Z</dcterms:created>
  <dcterms:modified xsi:type="dcterms:W3CDTF">2026-04-22T02:38:17Z</dcterms:modified>
  <cp:category/>
  <cp:contentStatus/>
</cp:coreProperties>
</file>